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35" windowWidth="11250" windowHeight="9405" tabRatio="708" firstSheet="1" activeTab="1"/>
  </bookViews>
  <sheets>
    <sheet name="Лист1" sheetId="1" r:id="rId1"/>
    <sheet name="Общие сведения" sheetId="2" r:id="rId2"/>
    <sheet name="Параметры" sheetId="3" r:id="rId3"/>
    <sheet name="Навыки и умения" sheetId="4" r:id="rId4"/>
    <sheet name="Бой и экипировка" sheetId="5" r:id="rId5"/>
    <sheet name="Способности" sheetId="6" r:id="rId6"/>
    <sheet name="Описания" sheetId="7" r:id="rId7"/>
  </sheets>
  <definedNames>
    <definedName name="БОНУСНАВЫКОВ">'Параметры'!$G$15</definedName>
    <definedName name="ВЕРСИЯ">'Общие сведения'!$A$3</definedName>
    <definedName name="ВЗЛОМ">'Навыки и умения'!$B$22</definedName>
    <definedName name="ВЗРЫВНЫЕРАБОТЫ">'Навыки и умения'!$B$20</definedName>
    <definedName name="ВИНТОВКИ">'Навыки и умения'!$B$8</definedName>
    <definedName name="ВОЖДЕНИЕ">'Навыки и умения'!$B$23</definedName>
    <definedName name="ВОЛ">'Параметры'!$C$14</definedName>
    <definedName name="ВОС">'Параметры'!$C$11</definedName>
    <definedName name="ВЫБРАННЫЕНАВЫКИ">'Навыки и умения'!$B$7:$B$40</definedName>
    <definedName name="ВЫБРАННЫЕУМЕНИЯ">'Навыки и умения'!$F$7:$F$40</definedName>
    <definedName name="ДВАОРУЖИЯ">'Навыки и умения'!$B$15</definedName>
    <definedName name="ДУАЛКЛАСС">'Общие сведения'!#REF!</definedName>
    <definedName name="ЕЗДАВЕРХОМ">'Навыки и умения'!$B$40</definedName>
    <definedName name="ЖИВ">'Параметры'!$C$8</definedName>
    <definedName name="ИМЯПЕРСОНАЖА">'Общие сведения'!$C$5</definedName>
    <definedName name="ИНТ">'Параметры'!$C$15</definedName>
    <definedName name="ИНТОРУЖИЕ">'Навыки и умения'!$B$10</definedName>
    <definedName name="КАРМАННИЧЕСТВО">'Навыки и умения'!$B$26</definedName>
    <definedName name="КЛАСС">'Общие сведения'!$H$6</definedName>
    <definedName name="КОМАНДОВАНИЕ">'Навыки и умения'!$H$34</definedName>
    <definedName name="КОММУНИКАБЕЛЬНОСТЬ">'Навыки и умения'!$B$16</definedName>
    <definedName name="КОНЦЕНТРАЦИЯ">'Навыки и умения'!$D$27</definedName>
    <definedName name="КРА">'Параметры'!$C$13</definedName>
    <definedName name="ЛЕГКОЕОРУЖИЕ">'Навыки и умения'!$B$7</definedName>
    <definedName name="ЛИСТ">'Общие сведения'!$A$1</definedName>
    <definedName name="ЛОВ">'Параметры'!$C$10</definedName>
    <definedName name="МЕТОРУЖИЕ">'Навыки и умения'!$B$11</definedName>
    <definedName name="НАУКА">'Навыки и умения'!$B$19</definedName>
    <definedName name="ОБА">'Параметры'!$C$12</definedName>
    <definedName name="ОБЛАСТЬНАВЫКОВ">'Навыки и умения'!$B$7:$D$40</definedName>
    <definedName name="ОБЩИЙВЕС">'Бой и экипировка'!$H$52</definedName>
    <definedName name="ПЕРВАЯПОМОЩЬ">'Навыки и умения'!$B$17</definedName>
    <definedName name="ПИЛОТАЖ">'Навыки и умения'!$B$24</definedName>
    <definedName name="ПОЛ">'Общие сведения'!$C$6</definedName>
    <definedName name="ПУСТО">'Общие сведения'!$I$3</definedName>
    <definedName name="РАСА">'Общие сведения'!$H$5</definedName>
    <definedName name="РЕМОНТ">'Навыки и умения'!$B$21</definedName>
    <definedName name="РУКОПАШНАЯ">'Навыки и умения'!$B$12</definedName>
    <definedName name="СИЛ">'Параметры'!$C$7</definedName>
    <definedName name="СКРЫТНОСТЬ">'Навыки и умения'!$B$25</definedName>
    <definedName name="СПИСОККЛАССОВ">'Описания'!$A$25:$A$52</definedName>
    <definedName name="СПИСОКНАВЫКОВ">'Описания'!$A$54:$A$102</definedName>
    <definedName name="СПИСОКРАС">'Описания'!$A$7:$A$23</definedName>
    <definedName name="СПИСОКУМЕНИЙ">'Описания'!$A$104:$A$185</definedName>
    <definedName name="СТАРТНАВ">'Описания'!$B$3</definedName>
    <definedName name="СТАРТУМЕ">'Описания'!$B$4</definedName>
    <definedName name="СТАРТХАР">'Описания'!$B$2</definedName>
    <definedName name="ТАБЛИЦАКЛАССОВ">'Описания'!$A$25:$D$51</definedName>
    <definedName name="ТАБЛИЦАРАС">'Описания'!$A$6:$Q$23</definedName>
    <definedName name="ТОРГОВЛЯ">'Навыки и умения'!$H$35</definedName>
    <definedName name="ТРЕНИРОВКАНАВЫКОВ">'Навыки и умения'!$H$51</definedName>
    <definedName name="ТРЕНИРОВКАУМЕНИЙ">'Навыки и умения'!$H$50</definedName>
    <definedName name="ТРЕНИРОВКАХАРАКТЕРИСТИК">'Навыки и умения'!$H$49</definedName>
    <definedName name="ТЯЖЕЛОЕОРУЖИЕ">'Навыки и умения'!$B$9</definedName>
    <definedName name="УРОВЕНЬ">'Общие сведения'!$H$8</definedName>
    <definedName name="ФОКУССИЛЫ">'Навыки и умения'!$D$28</definedName>
    <definedName name="ХАКИНГ">'Навыки и умения'!$B$39</definedName>
    <definedName name="ХИРУРГИЯ">'Навыки и умения'!$B$18</definedName>
    <definedName name="ХОЛОРУЖИЕ">'Навыки и умения'!$B$13</definedName>
    <definedName name="ЭКЗОРУЖИЕ">'Навыки и умения'!$B$14</definedName>
    <definedName name="ЭКСПЕРТ">'Навыки и умения'!$B$38</definedName>
  </definedNames>
  <calcPr fullCalcOnLoad="1"/>
</workbook>
</file>

<file path=xl/comments2.xml><?xml version="1.0" encoding="utf-8"?>
<comments xmlns="http://schemas.openxmlformats.org/spreadsheetml/2006/main">
  <authors>
    <author>Mindcaster</author>
  </authors>
  <commentList>
    <comment ref="G5" authorId="0">
      <text>
        <r>
          <rPr>
            <b/>
            <sz val="8"/>
            <rFont val="Tahoma"/>
            <family val="0"/>
          </rPr>
          <t>Под расами в РПГ играх подразумеваются группы разумных индивидов, различающиеся между собой в культуре, биологии, уровне развития и способе мышления. Ничего общего с неграми и монголоидами тут, конечно, нет</t>
        </r>
      </text>
    </comment>
    <comment ref="G6" authorId="0">
      <text>
        <r>
          <rPr>
            <b/>
            <sz val="8"/>
            <rFont val="Tahoma"/>
            <family val="0"/>
          </rPr>
          <t>Класс - это формализованная категория, обычно описывающая примерный круг навыков и умений, которыми может овладеть игровой персонаж в процессе своего развития.
Класс не является жестким ограничением, однако формирует примерную направленность навыков и умений персонажа</t>
        </r>
      </text>
    </comment>
    <comment ref="A5" authorId="0">
      <text>
        <r>
          <rPr>
            <b/>
            <sz val="8"/>
            <rFont val="Tahoma"/>
            <family val="0"/>
          </rPr>
          <t>Имена позволяет различать разумных индивидов в группе себе подобных. Разные расы, культуры и народности имеют свои требования к тому, что имя должно из себя представлять</t>
        </r>
      </text>
    </comment>
    <comment ref="B11" authorId="0">
      <text>
        <r>
          <rPr>
            <b/>
            <sz val="8"/>
            <rFont val="Tahoma"/>
            <family val="0"/>
          </rPr>
          <t>Художественное описание внешнего вида персонажа и черт его характера служит для более полного представления о PC как владельцем персонажа, так и другими игроками</t>
        </r>
      </text>
    </comment>
    <comment ref="B17" authorId="0">
      <text>
        <r>
          <rPr>
            <b/>
            <sz val="8"/>
            <rFont val="Tahoma"/>
            <family val="0"/>
          </rPr>
          <t>Сведения об основных моментах жизни персонажа с момента его рождения до начала его приключенческой карьеры</t>
        </r>
      </text>
    </comment>
    <comment ref="G7" authorId="0">
      <text>
        <r>
          <rPr>
            <b/>
            <sz val="8"/>
            <rFont val="Tahoma"/>
            <family val="0"/>
          </rPr>
          <t>Количество опыта, который персонаж имеет на данный момент</t>
        </r>
      </text>
    </comment>
    <comment ref="G8" authorId="0">
      <text>
        <r>
          <rPr>
            <b/>
            <sz val="8"/>
            <rFont val="Tahoma"/>
            <family val="0"/>
          </rPr>
          <t>Уровень - основная мера развития персонажа на данный момент.</t>
        </r>
      </text>
    </comment>
    <comment ref="G9" authorId="0">
      <text>
        <r>
          <rPr>
            <b/>
            <sz val="8"/>
            <rFont val="Tahoma"/>
            <family val="0"/>
          </rPr>
          <t>Количество опыта, которое нужно набрать персонажу для перехода на следующий уровень</t>
        </r>
      </text>
    </comment>
    <comment ref="B6" authorId="0">
      <text>
        <r>
          <rPr>
            <b/>
            <sz val="8"/>
            <rFont val="Tahoma"/>
            <family val="0"/>
          </rPr>
          <t>Пол - то, что придумала Мать-природа для обеспечения необходимого уровня генетической изменчивости видов живых существ. Однако не у всех он есть, особенно в мире, где человек может если не все, то многое...</t>
        </r>
      </text>
    </comment>
    <comment ref="D6" authorId="0">
      <text>
        <r>
          <rPr>
            <b/>
            <sz val="8"/>
            <rFont val="Tahoma"/>
            <family val="0"/>
          </rPr>
          <t>Количество стандартных земных лет, прожитых персонажем со дня своего рождения до текущего момента</t>
        </r>
      </text>
    </comment>
    <comment ref="B7" authorId="0">
      <text>
        <r>
          <rPr>
            <b/>
            <sz val="8"/>
            <rFont val="Tahoma"/>
            <family val="0"/>
          </rPr>
          <t>Высота персонажа в сантиметрах</t>
        </r>
      </text>
    </comment>
    <comment ref="D7" authorId="0">
      <text>
        <r>
          <rPr>
            <b/>
            <sz val="8"/>
            <rFont val="Tahoma"/>
            <family val="0"/>
          </rPr>
          <t>Вес - масса персонажа в очень условных фунтах в условиях 1 G. Это используется в общем-то для прикидки. Рассчитывается в зависимости от роста и характеристик персонажа</t>
        </r>
      </text>
    </comment>
    <comment ref="B9" authorId="0">
      <text>
        <r>
          <rPr>
            <b/>
            <sz val="8"/>
            <rFont val="Tahoma"/>
            <family val="0"/>
          </rPr>
          <t>Божество персонажа, в которое тот верит (если есть)</t>
        </r>
      </text>
    </comment>
    <comment ref="B42" authorId="0">
      <text>
        <r>
          <rPr>
            <b/>
            <sz val="8"/>
            <rFont val="Tahoma"/>
            <family val="0"/>
          </rPr>
          <t>Репутация в различных местах, где уже успел побывать персонаж.</t>
        </r>
      </text>
    </comment>
    <comment ref="E43" authorId="0">
      <text>
        <r>
          <rPr>
            <b/>
            <sz val="8"/>
            <rFont val="Tahoma"/>
            <family val="0"/>
          </rPr>
          <t>Мировоззрение по оси Порядок-Хаос и Добро-Зло.</t>
        </r>
      </text>
    </comment>
  </commentList>
</comments>
</file>

<file path=xl/comments3.xml><?xml version="1.0" encoding="utf-8"?>
<comments xmlns="http://schemas.openxmlformats.org/spreadsheetml/2006/main">
  <authors>
    <author>Mindcaster</author>
    <author>KIM</author>
  </authors>
  <commentList>
    <comment ref="B7" authorId="0">
      <text>
        <r>
          <rPr>
            <b/>
            <sz val="8"/>
            <rFont val="Tahoma"/>
            <family val="0"/>
          </rPr>
          <t>Сила - уровень физической мощи персонажа.
Влияет на вес оружия и переносимого снаряжения, на урон в рукопашной и ближнем бою, на дальность броска</t>
        </r>
      </text>
    </comment>
    <comment ref="B8" authorId="0">
      <text>
        <r>
          <rPr>
            <b/>
            <sz val="8"/>
            <rFont val="Tahoma"/>
            <family val="0"/>
          </rPr>
          <t>Сложение подразумевает жизненную силу организма и немало влияет на шанс выжить в этом мире.</t>
        </r>
      </text>
    </comment>
    <comment ref="B10" authorId="0">
      <text>
        <r>
          <rPr>
            <b/>
            <sz val="8"/>
            <rFont val="Tahoma"/>
            <family val="0"/>
          </rPr>
          <t>Ловкость - координация движений и рефлексы персонажа. Влияет на количество очков действия. Некоторые устройства и оружие требуют высокой ловкости в обращении</t>
        </r>
      </text>
    </comment>
    <comment ref="B11" authorId="0">
      <text>
        <r>
          <rPr>
            <b/>
            <sz val="8"/>
            <rFont val="Tahoma"/>
            <family val="0"/>
          </rPr>
          <t>Восприятие отвечает за работу органов чувств вашего персонажа и за чистоту его восприятия окружающего мира. Обеспечивает меткость, обнаружение скрытых существ и предметов</t>
        </r>
      </text>
    </comment>
    <comment ref="B12" authorId="0">
      <text>
        <r>
          <rPr>
            <b/>
            <sz val="8"/>
            <rFont val="Tahoma"/>
            <family val="0"/>
          </rPr>
          <t>Обаяние подразумевает умение общаться с другими разумными хотя бы так, чтобы у них не возникло желание пристрелить вас на месте</t>
        </r>
      </text>
    </comment>
    <comment ref="B13" authorId="0">
      <text>
        <r>
          <rPr>
            <b/>
            <sz val="8"/>
            <rFont val="Tahoma"/>
            <family val="0"/>
          </rPr>
          <t>Красота отвечает за физическую привлекательность вашего персонажа для особей вашей расы. Обеспечивает первичную реакцию на персонажа</t>
        </r>
      </text>
    </comment>
    <comment ref="B14" authorId="0">
      <text>
        <r>
          <rPr>
            <b/>
            <sz val="8"/>
            <rFont val="Tahoma"/>
            <family val="0"/>
          </rPr>
          <t>Сила Воли особенно полезный параметр для кастующих персонажей. Вообще, он нужен всем, кто пытается сопротивляться воздействиям на разум или подобным эффектам</t>
        </r>
      </text>
    </comment>
    <comment ref="B15" authorId="0">
      <text>
        <r>
          <rPr>
            <b/>
            <sz val="8"/>
            <rFont val="Tahoma"/>
            <family val="0"/>
          </rPr>
          <t>Интеллект - это то, что отличает вас от устрицы. 
Вы знаете 1 иностранный язык за каждые 20 полных очков Инт. Исходя из Инт определяются ваши познания.</t>
        </r>
      </text>
    </comment>
    <comment ref="B6" authorId="0">
      <text>
        <r>
          <rPr>
            <b/>
            <sz val="8"/>
            <rFont val="Tahoma"/>
            <family val="0"/>
          </rPr>
          <t>Основные жизненные параметры вашего персонажа, выраженные численно</t>
        </r>
      </text>
    </comment>
    <comment ref="B17" authorId="0">
      <text>
        <r>
          <rPr>
            <b/>
            <sz val="8"/>
            <rFont val="Tahoma"/>
            <family val="0"/>
          </rPr>
          <t>Иммунитет - это способность сопротивляться тому или иному воздействию</t>
        </r>
      </text>
    </comment>
    <comment ref="B19" authorId="0">
      <text>
        <r>
          <rPr>
            <b/>
            <sz val="8"/>
            <rFont val="Tahoma"/>
            <family val="0"/>
          </rPr>
          <t xml:space="preserve">Эфир - изначальный источник Магии во всех мирах. Существа астрала - бесплотные призраки, духи, ангелы, мороки. Они не любят обременяющей плоти, которая стесняет вольный полет по астралу, хотя и пользуются ей. </t>
        </r>
      </text>
    </comment>
    <comment ref="B20" authorId="0">
      <text>
        <r>
          <rPr>
            <b/>
            <sz val="8"/>
            <rFont val="Tahoma"/>
            <family val="0"/>
          </rPr>
          <t>Представляет собой сублимацию жизненной энергии. Все, что дышит кислородом и состоит из органической материи, относится к этой сфере. 
Существа домена жизни при ранениях истекают кровью, устают после физических нагрузок, умирают при критических повреждениях, способны к эмоциональным переживаниям, самостоятельно восстанавливают организм после повреждений</t>
        </r>
      </text>
    </comment>
    <comment ref="B21" authorId="0">
      <text>
        <r>
          <rPr>
            <b/>
            <sz val="8"/>
            <rFont val="Tahoma"/>
            <family val="0"/>
          </rPr>
          <t xml:space="preserve">То, без чего невозможна жизнь, развитие, созидание. Свет дает энергию для существования, но без него не было бы тьмы. Луч солнца пробуждает к жизни росток пшеницы, луч солнца создает огромные пространства безжизненных песчаных пустынь. Существа света теряют в полной темноте 1 ману в ход, которая свободно изливается для освещения пространства. Представляя из себя сгусток энергии, теряют с каждым хитом дополнительную единицу маны. Если их уничтожают во тьме, они не могут быть восстановлены никаким способом.
</t>
        </r>
      </text>
    </comment>
    <comment ref="B22" authorId="0">
      <text>
        <r>
          <rPr>
            <b/>
            <sz val="8"/>
            <rFont val="Tahoma"/>
            <family val="0"/>
          </rPr>
          <t xml:space="preserve">Элементальные домены. Воплощения стихий в материальной и зачастую разумной форме, которая может воздействовать на окружающий мир как и породившая стихия. При этом различают противоположные (огонь-вода, земля-воздух), родственные (огонь-воздух, земля-вода) и нейтральные (воздух-вода, огонь-земля) стихии.  </t>
        </r>
      </text>
    </comment>
    <comment ref="B23" authorId="0">
      <text>
        <r>
          <rPr>
            <b/>
            <sz val="8"/>
            <rFont val="Tahoma"/>
            <family val="0"/>
          </rPr>
          <t xml:space="preserve">Элементальные домены. Воплощения стихий в материальной и зачастую разумной форме, которая может воздействовать на окружающий мир как и породившая стихия. При этом различают противоположные (огонь-вода, земля-воздух), родственные (огонь-воздух, земля-вода) и нейтральные (воздух-вода, огонь-земля) стихии. </t>
        </r>
      </text>
    </comment>
    <comment ref="B24" authorId="0">
      <text>
        <r>
          <rPr>
            <b/>
            <sz val="8"/>
            <rFont val="Tahoma"/>
            <family val="0"/>
          </rPr>
          <t xml:space="preserve">Элементальные домены. Воплощения стихий в материальной и зачастую разумной форме, которая может воздействовать на окружающий мир как и породившая стихия. При этом различают противоположные (огонь-вода, земля-воздух), родственные (огонь-воздух, земля-вода) и нейтральные (воздух-вода, огонь-земля) стихии. </t>
        </r>
      </text>
    </comment>
    <comment ref="B25" authorId="0">
      <text>
        <r>
          <rPr>
            <b/>
            <sz val="8"/>
            <rFont val="Tahoma"/>
            <family val="0"/>
          </rPr>
          <t xml:space="preserve">Элементальные домены. Воплощения стихий в материальной и зачастую разумной форме, которая может воздействовать на окружающий мир как и породившая стихия. При этом различают противоположные (огонь-вода, земля-воздух), родственные (огонь-воздух, земля-вода) и нейтральные (воздух-вода, огонь-земля) стихии. </t>
        </r>
      </text>
    </comment>
    <comment ref="B26" authorId="0">
      <text>
        <r>
          <rPr>
            <b/>
            <sz val="8"/>
            <rFont val="Tahoma"/>
            <family val="0"/>
          </rPr>
          <t xml:space="preserve">Тьма - отсутствие света. Тени властвуют над этим доменом. Тень смерти ходит за нами с самого рождения, Тень страха преследует нас почти всю жизнь, Тень надежды слаба, но иногда она совершает великие дела. Существа домена тьмы всегда окружают нас, даже в полдень, в знойной пустыне они могут укрытся под песчинкой. ТЕНИ могут сливатся с обычными тенями, посмотрев на то, что отбрасываете в солнечный день, вы не узнаете, просто ли это отсутствие света, или от солнца спасается разум, холодный и чужой... </t>
        </r>
      </text>
    </comment>
    <comment ref="B28" authorId="0">
      <text>
        <r>
          <rPr>
            <b/>
            <sz val="8"/>
            <rFont val="Tahoma"/>
            <family val="0"/>
          </rPr>
          <t>Все, что есть вещь, созданная из изначально мертвой материи принадлежит к данному домену. Боевая машина, наделенная разумом, чтобы убивать, голем, созданый мастером для выполнения работы. Не нуждаются в воде, пище, магии, жертвах, чужих эмоциях для того, чтобы действовать. Их вид может быть причудлив, но возможно именно данная форма делает их наиболее эффективными. 
Кинетическое взаимодействие относится к этому домену</t>
        </r>
      </text>
    </comment>
    <comment ref="D7" authorId="0">
      <text>
        <r>
          <rPr>
            <b/>
            <sz val="8"/>
            <rFont val="Tahoma"/>
            <family val="0"/>
          </rPr>
          <t>Количество часов, которое персонаж может провести без отдыха без вреда для здоровья</t>
        </r>
      </text>
    </comment>
    <comment ref="F7" authorId="0">
      <text>
        <r>
          <rPr>
            <b/>
            <sz val="8"/>
            <rFont val="Tahoma"/>
            <family val="0"/>
          </rPr>
          <t>Вес в килограммах, который ваш персонаж может свободно нести на себе в условиях стандартной гравитации</t>
        </r>
      </text>
    </comment>
    <comment ref="F8" authorId="0">
      <text>
        <r>
          <rPr>
            <b/>
            <sz val="8"/>
            <rFont val="Tahoma"/>
            <family val="0"/>
          </rPr>
          <t>Этот параметр отвечает за возможность запасания питательных веществ впрок</t>
        </r>
      </text>
    </comment>
    <comment ref="D8" authorId="0">
      <text>
        <r>
          <rPr>
            <b/>
            <sz val="8"/>
            <rFont val="Tahoma"/>
            <family val="0"/>
          </rPr>
          <t>Количество очков жизни, при полной потере которых ваш персонаж рискует погибнуть</t>
        </r>
      </text>
    </comment>
    <comment ref="D9" authorId="0">
      <text>
        <r>
          <rPr>
            <b/>
            <sz val="8"/>
            <rFont val="Tahoma"/>
            <family val="0"/>
          </rPr>
          <t>Скорость обменных процессов в вашем организме и часовая потребность в питательных веществах, а также количество восстанавливаемых за полный отдых Нр</t>
        </r>
      </text>
    </comment>
    <comment ref="D10" authorId="0">
      <text>
        <r>
          <rPr>
            <b/>
            <sz val="8"/>
            <rFont val="Tahoma"/>
            <family val="0"/>
          </rPr>
          <t>Количество очков действия за ход</t>
        </r>
      </text>
    </comment>
    <comment ref="F10" authorId="0">
      <text>
        <r>
          <rPr>
            <b/>
            <sz val="8"/>
            <rFont val="Tahoma"/>
            <family val="0"/>
          </rPr>
          <t>Вероятность увернуться от удара по зубам или пригнуться когда в вас стреляют</t>
        </r>
      </text>
    </comment>
    <comment ref="E11" authorId="0">
      <text>
        <r>
          <rPr>
            <b/>
            <sz val="8"/>
            <rFont val="Tahoma"/>
            <family val="0"/>
          </rPr>
          <t>Точность ваших выстрелов. Удваивается для ближнего боя</t>
        </r>
      </text>
    </comment>
    <comment ref="E12" authorId="0">
      <text>
        <r>
          <rPr>
            <b/>
            <sz val="8"/>
            <rFont val="Tahoma"/>
            <family val="0"/>
          </rPr>
          <t xml:space="preserve">Количество наемников и последователей
</t>
        </r>
      </text>
    </comment>
    <comment ref="E13" authorId="0">
      <text>
        <r>
          <rPr>
            <b/>
            <sz val="8"/>
            <rFont val="Tahoma"/>
            <family val="0"/>
          </rPr>
          <t>По какой цене вы покупаете вещи</t>
        </r>
      </text>
    </comment>
    <comment ref="E14" authorId="0">
      <text>
        <r>
          <rPr>
            <b/>
            <sz val="8"/>
            <rFont val="Tahoma"/>
            <family val="0"/>
          </rPr>
          <t>Количество психической энергии, которое может запасти ваш персонаж</t>
        </r>
      </text>
    </comment>
    <comment ref="G14" authorId="0">
      <text>
        <r>
          <rPr>
            <b/>
            <sz val="8"/>
            <rFont val="Tahoma"/>
            <family val="0"/>
          </rPr>
          <t>Сила ваших пси/мю-воздействий и вероятность успешности их проведения</t>
        </r>
      </text>
    </comment>
    <comment ref="E15" authorId="0">
      <text>
        <r>
          <rPr>
            <b/>
            <sz val="8"/>
            <rFont val="Tahoma"/>
            <family val="0"/>
          </rPr>
          <t>Бонус опыта от интеллекта</t>
        </r>
      </text>
    </comment>
    <comment ref="B31" authorId="0">
      <text>
        <r>
          <rPr>
            <b/>
            <sz val="8"/>
            <rFont val="Tahoma"/>
            <family val="0"/>
          </rPr>
          <t>Текущее значение здоровья. Если здоровье достигает нуля то персонаж теряет сознание и получает урон 1 каждую минуту. При достижении здоровья -10 персонаж погибает</t>
        </r>
      </text>
    </comment>
    <comment ref="B32" authorId="0">
      <text>
        <r>
          <rPr>
            <b/>
            <sz val="8"/>
            <rFont val="Tahoma"/>
            <family val="0"/>
          </rPr>
          <t>Текущее значение вашей психической энергии</t>
        </r>
      </text>
    </comment>
    <comment ref="D31" authorId="0">
      <text>
        <r>
          <rPr>
            <b/>
            <sz val="8"/>
            <rFont val="Tahoma"/>
            <family val="0"/>
          </rPr>
          <t>Ваша нагруженность в усл. Фнт</t>
        </r>
      </text>
    </comment>
    <comment ref="D32" authorId="0">
      <text>
        <r>
          <rPr>
            <b/>
            <sz val="8"/>
            <rFont val="Tahoma"/>
            <family val="0"/>
          </rPr>
          <t>Ваша текущая бодрость. При достижении 0 вы получаете штраф к различным действиям требующим точности. При достижении отрицательного максимума ваш персонаж не может бороться со сном и засыпает</t>
        </r>
      </text>
    </comment>
    <comment ref="G31" authorId="0">
      <text>
        <r>
          <rPr>
            <b/>
            <sz val="8"/>
            <rFont val="Tahoma"/>
            <family val="0"/>
          </rPr>
          <t>Ваше значение голода. При высоких значениях вы рискуете умереть от голода. Киборгам почти не нужна органическая пища</t>
        </r>
      </text>
    </comment>
    <comment ref="G32" authorId="0">
      <text>
        <r>
          <rPr>
            <b/>
            <sz val="8"/>
            <rFont val="Tahoma"/>
            <family val="0"/>
          </rPr>
          <t>Значение жажды. При высоких значениях вы рискуете умереть от обезвоживания. Для потребляющих Энергию рас этот параметр используется как показатель энергозапаса. Киборги имеют субатомные батареи, однако им нужно потреблять воду для поддержания органической составляющей</t>
        </r>
      </text>
    </comment>
    <comment ref="B34" authorId="0">
      <text>
        <r>
          <rPr>
            <b/>
            <sz val="8"/>
            <rFont val="Tahoma"/>
            <family val="0"/>
          </rPr>
          <t>Эффекты предметов, пси-воздействий и прочие, примененные к персонажу</t>
        </r>
      </text>
    </comment>
    <comment ref="B27" authorId="0">
      <text>
        <r>
          <rPr>
            <b/>
            <sz val="8"/>
            <rFont val="Tahoma"/>
            <family val="0"/>
          </rPr>
          <t>Является антиподом домена жизни. Все, что когда-либо было жизнью, но чье тело покинула душа.
Существа домена смерти не нуждаются ни в каком другом источнике существования, кроме того, что было заложено в них условием послежизни. Данное условие обязательно должно быть связано с поглощением чужих сил (магических, жизненных, эмоциональных). Они не чувствуют боли, страданий, у них нет жизненно важных органов. Уничтожить их можно только при отключении их от источника псевдожизни, или выполнении особого условия, заложенного при их создании. Также время неумолимо разрушает их бездушную плоть</t>
        </r>
      </text>
    </comment>
    <comment ref="G13" authorId="1">
      <text>
        <r>
          <rPr>
            <b/>
            <sz val="8"/>
            <rFont val="Tahoma"/>
            <family val="0"/>
          </rPr>
          <t>По какой цене вы продаете вещи</t>
        </r>
      </text>
    </comment>
    <comment ref="G12" authorId="1">
      <text>
        <r>
          <rPr>
            <b/>
            <sz val="8"/>
            <rFont val="Tahoma"/>
            <family val="0"/>
          </rPr>
          <t>Очки ментального контроля. Вообще, этот параметр зависит от Воли, и лишь модифицируется Обаянием</t>
        </r>
      </text>
    </comment>
    <comment ref="G11" authorId="1">
      <text>
        <r>
          <rPr>
            <b/>
            <sz val="8"/>
            <rFont val="Tahoma"/>
            <family val="0"/>
          </rPr>
          <t>Чуткость показывает радиус точности ваших чувств.
Различается для:
Дневное зрение = Чуткость*2
Сумеречное зрение = Чуткость
Ночное или Специальное зрение = Чуткость/2
Слух = Чуткость/5</t>
        </r>
      </text>
    </comment>
  </commentList>
</comments>
</file>

<file path=xl/comments4.xml><?xml version="1.0" encoding="utf-8"?>
<comments xmlns="http://schemas.openxmlformats.org/spreadsheetml/2006/main">
  <authors>
    <author>Mindcaster</author>
    <author>KIM</author>
  </authors>
  <commentList>
    <comment ref="B6" authorId="0">
      <text>
        <r>
          <rPr>
            <b/>
            <sz val="8"/>
            <rFont val="Tahoma"/>
            <family val="0"/>
          </rPr>
          <t xml:space="preserve">Классовые навыки могут раскачиваться до 9.
Запрещенные навыки не могут быть прокачаны.
Остальные качаются до 3.
Для прокачки навыка необходим ключевой параметр не менее (желаемыйУровень+1)*10. Т.е. для прокачки навыка до 8 ключевой параметр должен быть не менее 90
</t>
        </r>
      </text>
    </comment>
    <comment ref="F6" authorId="0">
      <text>
        <r>
          <rPr>
            <b/>
            <sz val="8"/>
            <rFont val="Tahoma"/>
            <family val="0"/>
          </rPr>
          <t>Каждое умение дает какой то эффект или возможность вашему персонажу. Обычно умения можно взять лишь один раз, редкие умения берутся неоднократно</t>
        </r>
      </text>
    </comment>
    <comment ref="B43" authorId="0">
      <text>
        <r>
          <rPr>
            <b/>
            <sz val="8"/>
            <rFont val="Tahoma"/>
            <family val="0"/>
          </rPr>
          <t>Индивидуальные способности персонаж получает во время своих приключений в результате исключительных событий</t>
        </r>
      </text>
    </comment>
    <comment ref="F43" authorId="1">
      <text>
        <r>
          <rPr>
            <b/>
            <sz val="8"/>
            <rFont val="Tahoma"/>
            <family val="0"/>
          </rPr>
          <t>Здесь расшифровывается смысл некоторых умений</t>
        </r>
      </text>
    </comment>
  </commentList>
</comments>
</file>

<file path=xl/comments5.xml><?xml version="1.0" encoding="utf-8"?>
<comments xmlns="http://schemas.openxmlformats.org/spreadsheetml/2006/main">
  <authors>
    <author>Mindcaster</author>
  </authors>
  <commentList>
    <comment ref="B6" authorId="0">
      <text>
        <r>
          <rPr>
            <b/>
            <sz val="8"/>
            <rFont val="Tahoma"/>
            <family val="0"/>
          </rPr>
          <t>Параметры атаки используемого оружия</t>
        </r>
      </text>
    </comment>
    <comment ref="F6" authorId="0">
      <text>
        <r>
          <rPr>
            <b/>
            <sz val="8"/>
            <rFont val="Tahoma"/>
            <family val="0"/>
          </rPr>
          <t>Параметры бронированности ваших разных областей тела</t>
        </r>
      </text>
    </comment>
    <comment ref="B20" authorId="0">
      <text>
        <r>
          <rPr>
            <b/>
            <sz val="8"/>
            <rFont val="Tahoma"/>
            <family val="0"/>
          </rPr>
          <t>Экипированные и несомые предметы</t>
        </r>
      </text>
    </comment>
    <comment ref="B21" authorId="0">
      <text>
        <r>
          <rPr>
            <b/>
            <sz val="8"/>
            <rFont val="Tahoma"/>
            <family val="0"/>
          </rPr>
          <t>Шлемы, головные уборы и проч.</t>
        </r>
      </text>
    </comment>
    <comment ref="B22" authorId="0">
      <text>
        <r>
          <rPr>
            <b/>
            <sz val="8"/>
            <rFont val="Tahoma"/>
            <family val="0"/>
          </rPr>
          <t>Различные амулеты, ожерелья, прочее.</t>
        </r>
      </text>
    </comment>
    <comment ref="B23" authorId="0">
      <text>
        <r>
          <rPr>
            <b/>
            <sz val="8"/>
            <rFont val="Tahoma"/>
            <family val="0"/>
          </rPr>
          <t>Броня рук</t>
        </r>
      </text>
    </comment>
    <comment ref="B24" authorId="0">
      <text>
        <r>
          <rPr>
            <b/>
            <sz val="8"/>
            <rFont val="Tahoma"/>
            <family val="0"/>
          </rPr>
          <t>Наручники, браслеты, стационарное ручное оружие</t>
        </r>
      </text>
    </comment>
    <comment ref="B25" authorId="0">
      <text>
        <r>
          <rPr>
            <b/>
            <sz val="8"/>
            <rFont val="Tahoma"/>
            <family val="0"/>
          </rPr>
          <t>То, что держит правая рука</t>
        </r>
      </text>
    </comment>
    <comment ref="B26" authorId="0">
      <text>
        <r>
          <rPr>
            <b/>
            <sz val="8"/>
            <rFont val="Tahoma"/>
            <family val="0"/>
          </rPr>
          <t>То, что держит левая рука</t>
        </r>
      </text>
    </comment>
    <comment ref="B29" authorId="0">
      <text>
        <r>
          <rPr>
            <b/>
            <sz val="8"/>
            <rFont val="Tahoma"/>
            <family val="0"/>
          </rPr>
          <t>Носимые кольца</t>
        </r>
      </text>
    </comment>
    <comment ref="B30" authorId="0">
      <text>
        <r>
          <rPr>
            <b/>
            <sz val="8"/>
            <rFont val="Tahoma"/>
            <family val="0"/>
          </rPr>
          <t>Носимые кольца</t>
        </r>
      </text>
    </comment>
    <comment ref="B31" authorId="0">
      <text>
        <r>
          <rPr>
            <b/>
            <sz val="8"/>
            <rFont val="Tahoma"/>
            <family val="0"/>
          </rPr>
          <t>Одежда вашего тела</t>
        </r>
      </text>
    </comment>
    <comment ref="B32" authorId="0">
      <text>
        <r>
          <rPr>
            <b/>
            <sz val="8"/>
            <rFont val="Tahoma"/>
            <family val="0"/>
          </rPr>
          <t>Броня торса</t>
        </r>
      </text>
    </comment>
    <comment ref="B33" authorId="0">
      <text>
        <r>
          <rPr>
            <b/>
            <sz val="8"/>
            <rFont val="Tahoma"/>
            <family val="0"/>
          </rPr>
          <t>На поясе можно нести вещи, которые могут вам понадобиться - чтобы не пришлось долго их доставать</t>
        </r>
      </text>
    </comment>
    <comment ref="B34" authorId="0">
      <text>
        <r>
          <rPr>
            <b/>
            <sz val="8"/>
            <rFont val="Tahoma"/>
            <family val="0"/>
          </rPr>
          <t>Одежда ваших ног - штаны, шорты и прочее</t>
        </r>
      </text>
    </comment>
    <comment ref="B35" authorId="0">
      <text>
        <r>
          <rPr>
            <b/>
            <sz val="8"/>
            <rFont val="Tahoma"/>
            <family val="0"/>
          </rPr>
          <t>Броня ног</t>
        </r>
      </text>
    </comment>
    <comment ref="B36" authorId="0">
      <text>
        <r>
          <rPr>
            <b/>
            <sz val="8"/>
            <rFont val="Tahoma"/>
            <family val="0"/>
          </rPr>
          <t>Обувь. Полезная штука, особенно для ходьбы по недружественной поверхности</t>
        </r>
      </text>
    </comment>
    <comment ref="B37" authorId="0">
      <text>
        <r>
          <rPr>
            <b/>
            <sz val="8"/>
            <rFont val="Tahoma"/>
            <family val="0"/>
          </rPr>
          <t>То, что хранится в вашей заплечной сумке, рюкзаке или в чем-то подобном</t>
        </r>
      </text>
    </comment>
    <comment ref="B52" authorId="0">
      <text>
        <r>
          <rPr>
            <b/>
            <sz val="8"/>
            <rFont val="Tahoma"/>
            <family val="0"/>
          </rPr>
          <t>Общий вес вашего имущества</t>
        </r>
      </text>
    </comment>
    <comment ref="B27" authorId="0">
      <text>
        <r>
          <rPr>
            <b/>
            <sz val="8"/>
            <rFont val="Tahoma"/>
            <family val="0"/>
          </rPr>
          <t>Носимые кольца</t>
        </r>
      </text>
    </comment>
    <comment ref="B28" authorId="0">
      <text>
        <r>
          <rPr>
            <b/>
            <sz val="8"/>
            <rFont val="Tahoma"/>
            <family val="0"/>
          </rPr>
          <t>Носимые кольца</t>
        </r>
      </text>
    </comment>
  </commentList>
</comments>
</file>

<file path=xl/comments6.xml><?xml version="1.0" encoding="utf-8"?>
<comments xmlns="http://schemas.openxmlformats.org/spreadsheetml/2006/main">
  <authors>
    <author>Mindcaster</author>
    <author>KIM</author>
  </authors>
  <commentList>
    <comment ref="A4" authorId="0">
      <text>
        <r>
          <rPr>
            <b/>
            <sz val="8"/>
            <rFont val="Tahoma"/>
            <family val="0"/>
          </rPr>
          <t>Часть навыков открывает градацию особых способностей зависящих от уровня навыка и ключевых характеристик</t>
        </r>
      </text>
    </comment>
    <comment ref="C6" authorId="1">
      <text>
        <r>
          <rPr>
            <b/>
            <sz val="8"/>
            <rFont val="Tahoma"/>
            <family val="0"/>
          </rPr>
          <t>Выберите навык, который персонаж может тренировать с получением  специальных возможностей</t>
        </r>
      </text>
    </comment>
    <comment ref="E6" authorId="1">
      <text>
        <r>
          <rPr>
            <b/>
            <sz val="8"/>
            <rFont val="Tahoma"/>
            <family val="0"/>
          </rPr>
          <t>Выберите навык, который персонаж может тренировать с получением  специальных возможностей</t>
        </r>
      </text>
    </comment>
    <comment ref="G6" authorId="1">
      <text>
        <r>
          <rPr>
            <b/>
            <sz val="8"/>
            <rFont val="Tahoma"/>
            <family val="0"/>
          </rPr>
          <t>Выберите навык, который персонаж может тренировать с получением  специальных возможностей</t>
        </r>
      </text>
    </comment>
    <comment ref="I6" authorId="1">
      <text>
        <r>
          <rPr>
            <b/>
            <sz val="8"/>
            <rFont val="Tahoma"/>
            <family val="0"/>
          </rPr>
          <t>Выберите навык, который персонаж может тренировать с получением  специальных возможностей</t>
        </r>
      </text>
    </comment>
    <comment ref="I12" authorId="1">
      <text>
        <r>
          <rPr>
            <b/>
            <sz val="8"/>
            <rFont val="Tahoma"/>
            <family val="0"/>
          </rPr>
          <t>Выберите навык, который персонаж может тренировать с получением  специальных возможностей</t>
        </r>
      </text>
    </comment>
    <comment ref="I18" authorId="1">
      <text>
        <r>
          <rPr>
            <b/>
            <sz val="8"/>
            <rFont val="Tahoma"/>
            <family val="0"/>
          </rPr>
          <t>Выберите навык, который персонаж может тренировать с получением  специальных возможностей</t>
        </r>
      </text>
    </comment>
    <comment ref="I24" authorId="1">
      <text>
        <r>
          <rPr>
            <b/>
            <sz val="8"/>
            <rFont val="Tahoma"/>
            <family val="0"/>
          </rPr>
          <t>Выберите навык, который персонаж может тренировать с получением  специальных возможностей</t>
        </r>
      </text>
    </comment>
    <comment ref="I30" authorId="1">
      <text>
        <r>
          <rPr>
            <b/>
            <sz val="8"/>
            <rFont val="Tahoma"/>
            <family val="0"/>
          </rPr>
          <t>Выберите навык, который персонаж может тренировать с получением  специальных возможностей</t>
        </r>
      </text>
    </comment>
    <comment ref="I40" authorId="1">
      <text>
        <r>
          <rPr>
            <b/>
            <sz val="8"/>
            <rFont val="Tahoma"/>
            <family val="0"/>
          </rPr>
          <t>Выберите навык, который персонаж может тренировать с получением  специальных возможностей</t>
        </r>
      </text>
    </comment>
    <comment ref="I50" authorId="1">
      <text>
        <r>
          <rPr>
            <b/>
            <sz val="8"/>
            <rFont val="Tahoma"/>
            <family val="0"/>
          </rPr>
          <t>Выберите навык, который персонаж может тренировать с получением  специальных возможностей</t>
        </r>
      </text>
    </comment>
    <comment ref="I60" authorId="1">
      <text>
        <r>
          <rPr>
            <b/>
            <sz val="8"/>
            <rFont val="Tahoma"/>
            <family val="0"/>
          </rPr>
          <t>Выберите навык, который персонаж может тренировать с получением  специальных возможностей</t>
        </r>
      </text>
    </comment>
  </commentList>
</comments>
</file>

<file path=xl/comments7.xml><?xml version="1.0" encoding="utf-8"?>
<comments xmlns="http://schemas.openxmlformats.org/spreadsheetml/2006/main">
  <authors>
    <author>Толик</author>
    <author>KIM</author>
  </authors>
  <commentList>
    <comment ref="B53" authorId="0">
      <text>
        <r>
          <rPr>
            <b/>
            <sz val="8"/>
            <rFont val="Tahoma"/>
            <family val="0"/>
          </rPr>
          <t>Навык не может быть прокачан выше, чем (КЛЮЧЕВАЯ_ХАРАКТЕРИСТИКА-10)/10 и выше текущего уровня персонажа.
Если ключевых характеристик указано две (через "/"), то смотреть большее значение, но вторая характеристика не может быть меньше, чем в два раза
Если указан уровень, то нет зависимости от какой-либо характеристики
Если уровень утерян, то "лишние" очки уходят в резерв.
Нельзя за один полученный уровень прокачивать один навык более чем на 2 (если уровень утерян и восстановлен, дополнительно можно в течение того уровня, когда уровень был восстановлен, вернуть предыдущее значение навыка)
Если уменьшилась общая сумма очков навыков, то сначала теряется необходимое количество очков навыков из резерва. Если количество утерянных очков больше количества очков в резерве, то резерв становится отрицательным, и вы не можете увеличивать значения навыков пока резерв не станет положительным.</t>
        </r>
      </text>
    </comment>
    <comment ref="B103" authorId="0">
      <text>
        <r>
          <rPr>
            <b/>
            <sz val="8"/>
            <rFont val="Tahoma"/>
            <family val="0"/>
          </rPr>
          <t>Для Умений указаны наиболее важные для них характеристики.
Умение можно брать, если выполнены все требования или это умение стартового набора. 
Когда получены новые слоты умений, они должны быть заполнены моментально.
Если для уже взятого умения требования больше не выполняются, умение не активно, и не активизируется, но не освобождает слот умения, если не указано иначе. Когда требования восстановлены, умение работает нормально.
Если уменьшилось количество слотов умений, то взятые умения не исчезают и не деактивируются. Однако, вы не можете брать новых умений, пока не достигнете положительного количества слотов умений.
Если указано, умения можно брать более одного раза.</t>
        </r>
      </text>
    </comment>
    <comment ref="E6" authorId="0">
      <text>
        <r>
          <rPr>
            <b/>
            <sz val="8"/>
            <rFont val="Tahoma"/>
            <family val="0"/>
          </rPr>
          <t>Если присутствует то показывает раз во сколько уровней появляется доп. умение</t>
        </r>
      </text>
    </comment>
    <comment ref="F6" authorId="0">
      <text>
        <r>
          <rPr>
            <b/>
            <sz val="8"/>
            <rFont val="Tahoma"/>
            <family val="0"/>
          </rPr>
          <t>Метаболизм</t>
        </r>
      </text>
    </comment>
    <comment ref="A24" authorId="0">
      <text>
        <r>
          <rPr>
            <b/>
            <sz val="8"/>
            <rFont val="Tahoma"/>
            <family val="0"/>
          </rPr>
          <t>Низкий уровень: 1-3
Средний уровень: 4-6
Высокий уровень: 7-9
Эпический уровень: 10-15
Полубожественный: 16-19
Божественный: 20 и выше</t>
        </r>
      </text>
    </comment>
    <comment ref="Q6" authorId="0">
      <text>
        <r>
          <rPr>
            <b/>
            <sz val="8"/>
            <rFont val="Tahoma"/>
            <family val="0"/>
          </rPr>
          <t>Влияет на части тела в основном (а точнее будет когда нибудь влиять)</t>
        </r>
      </text>
    </comment>
    <comment ref="A1" authorId="1">
      <text>
        <r>
          <rPr>
            <b/>
            <sz val="8"/>
            <rFont val="Tahoma"/>
            <family val="0"/>
          </rPr>
          <t>Это функциональный скриптовый базис любого персонажа</t>
        </r>
      </text>
    </comment>
  </commentList>
</comments>
</file>

<file path=xl/sharedStrings.xml><?xml version="1.0" encoding="utf-8"?>
<sst xmlns="http://schemas.openxmlformats.org/spreadsheetml/2006/main" count="753" uniqueCount="486">
  <si>
    <t>вы можете кидать предметы своего размера используя Метание. Вы можете кидать существ  не более чем на 1 размер меньше двумя руками на (СИЛ/вес)*5 клеток (существ на три размера меньше вы можете кидать и без этого умения). Требует: Сил 50, Метание 1</t>
  </si>
  <si>
    <t>потратив ход (но не меньше 200% ОД) на прицеливание, персонаж наносит двойной урон с четверной меткостью, требует снайперский прицел для использования</t>
  </si>
  <si>
    <t>вы получаете +3 к Уме и -6 к Нав.</t>
  </si>
  <si>
    <t>вы способны видеть тепловое излучение от существ и предметов в качестве дополнительного вида зрения. Только расовое умение</t>
  </si>
  <si>
    <t>Волшебная специализация</t>
  </si>
  <si>
    <t>Фамилиар</t>
  </si>
  <si>
    <t>Вы можете взять себе фамильяра, который привязан к вам. Это не может быть отдельный игровой персонаж, это существо, которым вы командуете. Если ваш фамильяр погибает, вы навсегда теряете 2-5 очков Живучести и умение становится неактивным, и нового вы сможете завести только через год и один день. Чтобы выбрать себе фамильяра, посоветуйтесь с мастером. Требования: Академическая магия или Колдовская кровь</t>
  </si>
  <si>
    <t>Умение/Профессия</t>
  </si>
  <si>
    <t>вы берете какое-то обычное умение или профессию. Например, Моряк, или Кузнец, а можно взять умение игры на каком-то музыкальном инструменте. Эффективность обсчитывается от соответствующей ключевой характеристики и вашего текущего уровня. Посоветуйтесь с мастером, если вы не уверены.</t>
  </si>
  <si>
    <t>Версия чарлиста: 4.1.0.1</t>
  </si>
  <si>
    <t>присутствие одновременно знаний техника и академического мага позволяют осуществлять разработки в техномагии. Уровень техномагии ограничен Инт/10 и минимальным уровнем среди техники и магии. Берется однократно и аффектит все навыки Волшебства которые использует техномаг. Требуется Инт 50, волшебство (магия) и Техника - в сумме не менее 5</t>
  </si>
  <si>
    <t xml:space="preserve">знания о магическом или научном устройстве мира. Мистические знания требуют инт 40 (иногда - больше) и позволяют знания Планов, Религий, Теории магии, Нежити и проч. Научные знания требуют Знания древних и позволяют знание Космоса, Компьютеров, Древней техники, Пришельцев и т.д. Берется неоднократно. </t>
  </si>
  <si>
    <t>знания о технологическом устройстве мира. Требует Инт 55.</t>
  </si>
  <si>
    <t>вы можете при желании обезоруживать врага.Для обезоруживания - если это возможно - кидаете обычную атаку с ухудшенным в 2 раза показателем Меткости и при успехе вы обезоружили врага. Требует Рукопашный бой 3 или любое контактное оружие 3</t>
  </si>
  <si>
    <t>За тройную квоту очков маны вы можете прочитать заклинание не издавая звуков. Требуется: любой магический навык 3.</t>
  </si>
  <si>
    <t>За тройную квоту очков маны вы можете прочитать заклинание без соматических компонентов. Требуется: любой магический навык 3.</t>
  </si>
  <si>
    <t>выбранный навык становится классовым, если не был запрещен, иначе если запрет на навык шел от класса, то навык перестает быть запрещенным от класса (но не становится классовым). Это можно брать неоднократно!</t>
  </si>
  <si>
    <t>вы видите в условиях полного отсутствия цвета. В полной темноте вы не различаете цвета и не можете читать (в основном вы видите силуэты предметов и их основные черты типа черт лица). В условиях пониженного освещения вы видите нормально. Только расовое умение</t>
  </si>
  <si>
    <t>Теперь помимо простых действий вы можете задавать более сложные программы, вплоть до перманентных чувств к чему/кому-либо. Подобные эффекты могут быть сняты "Снятием Проклятия", "Развеянием чар" и считаются магическим воздействием. Требуется: Вампир 6, Гипноз</t>
  </si>
  <si>
    <t>Способность: Полиморф (при генерации выбирается хищное или всеядное животное в которое превращается оборотень. Обычно это Волк или подобное животное. Персонаж может менять форму из человеческой в форму животного столько раз в день, какого уровня развития он достиг. Смена формы занимает 1 ход, при этом до тех пор, пока оборотень не перекинется обратно, все вещи, кроме существ и великих артефактов, из его инвентаря исчезают и их эффекты перестают применяться). Расовый бонус: +2 к боевым навыкам (не более 1 на навык), Ночное зрение. Разрешает Расовую магию или Псионику</t>
  </si>
  <si>
    <t>Расовый бонус: Подвижность, Скрытность +1, Коммуникабельность +1. +1 умение каждый седьмой уровень. Размер Небольшой</t>
  </si>
  <si>
    <t>Расовый бонус: Скрытый удар, Нюх, +2 на Взрывное дело. Запрещена Магия и Колдовство. Разрешена Псионика. Сил, Жив, Инт, Кра 10-40. Вос 40-120. Размер Небольшой</t>
  </si>
  <si>
    <t>Расовый бонус: Темновиденье. +2 к ремеслам, запрещено волшебство. +50 к Эфиру. Сила, Жив 50-120. Размер Небольшой</t>
  </si>
  <si>
    <t>Полет</t>
  </si>
  <si>
    <t>умение персонажа летать. Только расовое разрешение</t>
  </si>
  <si>
    <t>Расовый бонус: +2 к Скрытности, +2 к Расовой магии, Полет, Уклонение, +1 умение каждый шестой уровень. -50 к Хар. Разрешена Расовая магия. Размер Крошечный (+50 к Увороту). Сил, Жив 5-15, Лов 50-150</t>
  </si>
  <si>
    <t>Гипноз</t>
  </si>
  <si>
    <t>плавные речь и движения рук могут убаюкивающе влиять на собеседника. Применяя в течение минуты Гипноз вы кидаете бросок Оба против Вол собеседника и в случае успеха вы можете выбрать один из следующих вариантов: 1) убедить его в чем угодно, 2) задать "программу на будущее" о которой он не будет помнить (это может быть только одно простое действие поставленное на одно простое условие-триггер), 3) заставить забыть что-л. Каждый новый ход вы можете применять один из перечисленных вариантов пока действие Гипноза не закончится (действие длится Оба/10 ходов). По умолчанию собеседник будет помнить все что вы ему говорили. Если Гипноз не удался, собеседник может кинуть на Инт против броска вашей Оба чтобы понять что вы его гипнотизировали. Требования: Вампир</t>
  </si>
  <si>
    <t>Расовый бонус: Инфразрение, Борьба вслепую, +2 к Религии (самки), +2 к боевым навыкам (самцы), разрешена Расовая магия. Способность: Светобоязнь (На солнечном свету дроу получают штраф -20 к Вос).Свет -25, Тьма +25, Эфир +60. Все Хар 40-100.</t>
  </si>
  <si>
    <t>Нюх</t>
  </si>
  <si>
    <t>вы видите в условиях пониженного освещения (но не в полной темноте). Вы можете воспринимать цвета и читать. Только расовое умение</t>
  </si>
  <si>
    <t>вы восстанавливаете Жив/25 хитов в минуту (округляется в меньшую сторону). Требует: Тролль, Оборотень или Вампир</t>
  </si>
  <si>
    <t>вы можете читать и писать на известных вам языках. Требует интеллект 20.</t>
  </si>
  <si>
    <t>Нет навыка</t>
  </si>
  <si>
    <t>Имя персонажа</t>
  </si>
  <si>
    <t>Раса</t>
  </si>
  <si>
    <t>Класс</t>
  </si>
  <si>
    <t>Описание внешности и характера:</t>
  </si>
  <si>
    <t>Опыт</t>
  </si>
  <si>
    <t>Уровень</t>
  </si>
  <si>
    <t>Биография:</t>
  </si>
  <si>
    <t>Общие сведения о персонаже</t>
  </si>
  <si>
    <t>След. уровень</t>
  </si>
  <si>
    <t>Пол</t>
  </si>
  <si>
    <t>Возраст</t>
  </si>
  <si>
    <t>Рост</t>
  </si>
  <si>
    <t>Вес</t>
  </si>
  <si>
    <t>Репутация</t>
  </si>
  <si>
    <t>Характеристики</t>
  </si>
  <si>
    <t>СИЛ</t>
  </si>
  <si>
    <t>Бодрость</t>
  </si>
  <si>
    <t>Грузоподъемность</t>
  </si>
  <si>
    <t>ЖИВ</t>
  </si>
  <si>
    <t>Здоровье</t>
  </si>
  <si>
    <t>Метаболизм</t>
  </si>
  <si>
    <t>ЛОВ</t>
  </si>
  <si>
    <t>О.Д.</t>
  </si>
  <si>
    <t>Увертливость</t>
  </si>
  <si>
    <t>ВОС</t>
  </si>
  <si>
    <t>Меткость</t>
  </si>
  <si>
    <t>КРА</t>
  </si>
  <si>
    <t>ОБА</t>
  </si>
  <si>
    <t>ИНТ</t>
  </si>
  <si>
    <t>ВОЛ</t>
  </si>
  <si>
    <t>Контроль</t>
  </si>
  <si>
    <t>Энергия</t>
  </si>
  <si>
    <t>Огонь</t>
  </si>
  <si>
    <t>Свет</t>
  </si>
  <si>
    <t>Иммунитеты</t>
  </si>
  <si>
    <t>Тип воздействия</t>
  </si>
  <si>
    <t>Результат</t>
  </si>
  <si>
    <t>Изначально</t>
  </si>
  <si>
    <t>Получено</t>
  </si>
  <si>
    <t>Псионика</t>
  </si>
  <si>
    <t>Сытость</t>
  </si>
  <si>
    <t>Текущее состояние</t>
  </si>
  <si>
    <t>Нагруженность</t>
  </si>
  <si>
    <t>Голод</t>
  </si>
  <si>
    <t>Жажда</t>
  </si>
  <si>
    <t>Параметры персонажа</t>
  </si>
  <si>
    <t>Эффекты</t>
  </si>
  <si>
    <t>Бой и экипировка</t>
  </si>
  <si>
    <t>Атака</t>
  </si>
  <si>
    <t>Защита</t>
  </si>
  <si>
    <t>Урон</t>
  </si>
  <si>
    <t>Очереди</t>
  </si>
  <si>
    <t>Нет</t>
  </si>
  <si>
    <t>Броня</t>
  </si>
  <si>
    <t>Экипиров.</t>
  </si>
  <si>
    <t>Итог</t>
  </si>
  <si>
    <t>Голова</t>
  </si>
  <si>
    <t>Ноги</t>
  </si>
  <si>
    <t>Инвентарь</t>
  </si>
  <si>
    <t>Шея</t>
  </si>
  <si>
    <t>Одежда</t>
  </si>
  <si>
    <t>Пояс</t>
  </si>
  <si>
    <t>Левая р.</t>
  </si>
  <si>
    <t>Правая р.</t>
  </si>
  <si>
    <t>Обувь</t>
  </si>
  <si>
    <t>Броня рук</t>
  </si>
  <si>
    <t>Броня ног</t>
  </si>
  <si>
    <t>Запястья</t>
  </si>
  <si>
    <t>Кольцо 1</t>
  </si>
  <si>
    <t>Кольцо 2</t>
  </si>
  <si>
    <t>Общий вес</t>
  </si>
  <si>
    <t>Навыки и умения</t>
  </si>
  <si>
    <t>Навыки</t>
  </si>
  <si>
    <t>Умения</t>
  </si>
  <si>
    <t>Командование</t>
  </si>
  <si>
    <t>Два оружия</t>
  </si>
  <si>
    <t>Криптология</t>
  </si>
  <si>
    <t>Коммуникабельность</t>
  </si>
  <si>
    <t>Винтовки</t>
  </si>
  <si>
    <t>Скрытность</t>
  </si>
  <si>
    <t>Первая помощь</t>
  </si>
  <si>
    <t>Пилотаж</t>
  </si>
  <si>
    <t>Деловая хватка</t>
  </si>
  <si>
    <t>Боевая анатомия</t>
  </si>
  <si>
    <t>Азартные игры</t>
  </si>
  <si>
    <t>Альпинизм</t>
  </si>
  <si>
    <t>Плавание</t>
  </si>
  <si>
    <t>Уклонение</t>
  </si>
  <si>
    <t>Железная воля</t>
  </si>
  <si>
    <t>Разоружение</t>
  </si>
  <si>
    <t>РАСЫ</t>
  </si>
  <si>
    <t>Модификаторы характеристик:</t>
  </si>
  <si>
    <t>Очков навыков осталось:</t>
  </si>
  <si>
    <t>Модификаторы:</t>
  </si>
  <si>
    <t>Особенности</t>
  </si>
  <si>
    <t>Материя</t>
  </si>
  <si>
    <t>Воздух</t>
  </si>
  <si>
    <t>Эфир</t>
  </si>
  <si>
    <t>Тьма</t>
  </si>
  <si>
    <t>Жизнь</t>
  </si>
  <si>
    <t>Смерть</t>
  </si>
  <si>
    <t>Вода</t>
  </si>
  <si>
    <t>Земля</t>
  </si>
  <si>
    <t>Продажа</t>
  </si>
  <si>
    <t>Покупка</t>
  </si>
  <si>
    <t>Алаймент</t>
  </si>
  <si>
    <t>Бонус опыта</t>
  </si>
  <si>
    <t>Медицина</t>
  </si>
  <si>
    <t>Физика</t>
  </si>
  <si>
    <t>Техника</t>
  </si>
  <si>
    <t>Безопасность</t>
  </si>
  <si>
    <t>Пистолеты</t>
  </si>
  <si>
    <t>Мастерство стрельбы</t>
  </si>
  <si>
    <t>Химия</t>
  </si>
  <si>
    <t>Биология</t>
  </si>
  <si>
    <t>Тренировка Силы</t>
  </si>
  <si>
    <t>Тренированные рефлексы</t>
  </si>
  <si>
    <t>Наблюдательность</t>
  </si>
  <si>
    <t>Общительность</t>
  </si>
  <si>
    <t>Ухоженность</t>
  </si>
  <si>
    <t>Упрямство</t>
  </si>
  <si>
    <t>Начитанность</t>
  </si>
  <si>
    <t>Уклонение от выстрелов</t>
  </si>
  <si>
    <t>Воровство</t>
  </si>
  <si>
    <t>Обнаружение</t>
  </si>
  <si>
    <t>Бессонный</t>
  </si>
  <si>
    <t>Быстрый метаболизм</t>
  </si>
  <si>
    <t>Закаливание</t>
  </si>
  <si>
    <t>Высокие технологии</t>
  </si>
  <si>
    <t>Верховая езда</t>
  </si>
  <si>
    <t>Борьба вслепую</t>
  </si>
  <si>
    <t>Снайпер</t>
  </si>
  <si>
    <t>Стрельба на бегу</t>
  </si>
  <si>
    <t>Верховая атака</t>
  </si>
  <si>
    <t>Колдовская кровь</t>
  </si>
  <si>
    <t>Тренировка характеристик</t>
  </si>
  <si>
    <t>Тренировка умений</t>
  </si>
  <si>
    <t>Тренировка навыков</t>
  </si>
  <si>
    <t>Умений осталось:</t>
  </si>
  <si>
    <t>Очков характеристик осталось:</t>
  </si>
  <si>
    <t>Эффект</t>
  </si>
  <si>
    <t>Ментально</t>
  </si>
  <si>
    <t>Чуткость</t>
  </si>
  <si>
    <t>средняя броня</t>
  </si>
  <si>
    <t>Человек</t>
  </si>
  <si>
    <t>Полуэльф</t>
  </si>
  <si>
    <t>Эльф</t>
  </si>
  <si>
    <t>Ночной эльф</t>
  </si>
  <si>
    <t>Гном</t>
  </si>
  <si>
    <t>Хоббит</t>
  </si>
  <si>
    <t>Полуорк</t>
  </si>
  <si>
    <t>КЛАССЫ</t>
  </si>
  <si>
    <t>Бездельник</t>
  </si>
  <si>
    <t>Воитель</t>
  </si>
  <si>
    <t>Авантюрист</t>
  </si>
  <si>
    <t>Приключенец</t>
  </si>
  <si>
    <t>Оруженосец</t>
  </si>
  <si>
    <t>Воин</t>
  </si>
  <si>
    <t>Шнырь</t>
  </si>
  <si>
    <t>Вор</t>
  </si>
  <si>
    <t>Авторитет</t>
  </si>
  <si>
    <t>Подмастерье</t>
  </si>
  <si>
    <t>Адепт</t>
  </si>
  <si>
    <t>Маг</t>
  </si>
  <si>
    <t>Аколит</t>
  </si>
  <si>
    <t>Колдун</t>
  </si>
  <si>
    <t>Послушник</t>
  </si>
  <si>
    <t>Клирик</t>
  </si>
  <si>
    <t>(резерв)</t>
  </si>
  <si>
    <t>СТАРТОВЫЙ НАБОР</t>
  </si>
  <si>
    <t>Отмена классовой зависимости прокачки навыки, все навыки можно качать только до шести. Бонус: Азартные игры, Коммуникабельность +1</t>
  </si>
  <si>
    <t>Классовые: все боевые навыки. Запрещенные навыки: Ремесла. Бонус: +5 на боевые навыки, не более +1 на навык</t>
  </si>
  <si>
    <t>Классовые: навыки волшебства. Запрещенные навыки: не академическая магия, псионика. Бонус: Магия</t>
  </si>
  <si>
    <t>Сопротивления</t>
  </si>
  <si>
    <t>Существо домена Жизни (200 к Жизни, 0 к остальному)</t>
  </si>
  <si>
    <t>Расовый бонус: Ночное зрение, Легкая поступь, +2 к Волшебству, разрешена Расовая магия, недоступна Псионика, запрещены технические навыки и умения. Эфир +25. Лов, Вос, Кра, Оба 50-100</t>
  </si>
  <si>
    <t>Расовый бонус: Ночное зрение, Уклонение, +2 к Экзотике, разрешена Расовая магия. Свет -10, Тьма +10, Эфир +25. Все Хар минимум 40.</t>
  </si>
  <si>
    <t>Расовый бонус: Два оружия, +2 к боевым навыкам, запрещена техника и академическая магия</t>
  </si>
  <si>
    <t>НАВЫКИ</t>
  </si>
  <si>
    <t>Кинжал</t>
  </si>
  <si>
    <t>Меч</t>
  </si>
  <si>
    <t>Топор</t>
  </si>
  <si>
    <t>Булава</t>
  </si>
  <si>
    <t>Алебарда</t>
  </si>
  <si>
    <t>Цеп/Моргенштерн</t>
  </si>
  <si>
    <t>Копье</t>
  </si>
  <si>
    <t>Лук/Арбалет</t>
  </si>
  <si>
    <t>Тяжелое огнестрельное</t>
  </si>
  <si>
    <t>Осадные орудия</t>
  </si>
  <si>
    <t>Метательное оружие</t>
  </si>
  <si>
    <t>Рукопашный бой</t>
  </si>
  <si>
    <t>Ближний бой/Фехтование</t>
  </si>
  <si>
    <t>Ган каты</t>
  </si>
  <si>
    <t>Артефактная магия</t>
  </si>
  <si>
    <t>Магия</t>
  </si>
  <si>
    <t>Магия Эфира</t>
  </si>
  <si>
    <t>Магия Жизни</t>
  </si>
  <si>
    <t>Магия Света</t>
  </si>
  <si>
    <t>Магия Огня</t>
  </si>
  <si>
    <t>Магия Воздуха</t>
  </si>
  <si>
    <t>Магия Воды</t>
  </si>
  <si>
    <t>Магия Земли</t>
  </si>
  <si>
    <t>Магия Тьмы</t>
  </si>
  <si>
    <t>Магия Смерти</t>
  </si>
  <si>
    <t>Расовая магия</t>
  </si>
  <si>
    <t>Религия</t>
  </si>
  <si>
    <t>Рунная магия</t>
  </si>
  <si>
    <t>Магия Хаоса</t>
  </si>
  <si>
    <t>Экзотическое оружие</t>
  </si>
  <si>
    <t>Алхимия</t>
  </si>
  <si>
    <t>Гербализм</t>
  </si>
  <si>
    <t>Управление</t>
  </si>
  <si>
    <t>Взрывное дело</t>
  </si>
  <si>
    <t>УМЕНИЯ</t>
  </si>
  <si>
    <t>Языки</t>
  </si>
  <si>
    <t>Специализации</t>
  </si>
  <si>
    <t>Ландшафты</t>
  </si>
  <si>
    <t>Здоровый образ жизни</t>
  </si>
  <si>
    <t>Подвижность</t>
  </si>
  <si>
    <t>Знания древних</t>
  </si>
  <si>
    <t>Верховой полет</t>
  </si>
  <si>
    <t>Скрытый удар</t>
  </si>
  <si>
    <t>Быстрое обучение</t>
  </si>
  <si>
    <t>Легкая поступь</t>
  </si>
  <si>
    <t>Ночное зрение</t>
  </si>
  <si>
    <t>Темновидение</t>
  </si>
  <si>
    <t>Эмпатия к животным</t>
  </si>
  <si>
    <t>Чтение и письмо</t>
  </si>
  <si>
    <t>Концентрация</t>
  </si>
  <si>
    <t>Священник</t>
  </si>
  <si>
    <t>Жрец</t>
  </si>
  <si>
    <t>Способности персонажа</t>
  </si>
  <si>
    <t>Формула</t>
  </si>
  <si>
    <t>Описание (результат)</t>
  </si>
  <si>
    <t>Произведение</t>
  </si>
  <si>
    <t>Кол-во значений</t>
  </si>
  <si>
    <t>Бананы</t>
  </si>
  <si>
    <t>Апельсины</t>
  </si>
  <si>
    <t>Яблоки</t>
  </si>
  <si>
    <t>Груши</t>
  </si>
  <si>
    <t>Поиск «Груши» в столбце A и возвращение значения для «Груши» в столбец B (40).</t>
  </si>
  <si>
    <t>Предрасположенность</t>
  </si>
  <si>
    <t>Гипертрофированное качество</t>
  </si>
  <si>
    <t>повышает урон, наносимый оружием этого типа</t>
  </si>
  <si>
    <t>повышает точность стрельбы из оружия данного типа</t>
  </si>
  <si>
    <t>повышает меткость использования оружия данного типа</t>
  </si>
  <si>
    <t>повышает урон, наносимый естественным оружием существа, и открывает тренировку способностей Рукопашного боя</t>
  </si>
  <si>
    <t>влияет на запас магической или псионической энергии существа</t>
  </si>
  <si>
    <t>открывает возможность лечения и хирургических операций</t>
  </si>
  <si>
    <t>открывает доступ к знанию трав и отваров</t>
  </si>
  <si>
    <t>дает знание механики, усиливается Знаниями древних, Научными знаниями и Высокими технологиями</t>
  </si>
  <si>
    <t>позволяет закладывать и обезвреживать мины, вместе с Химией или Алхимией - создавать и использовать более мощную взрывчатку</t>
  </si>
  <si>
    <t>позволяет вскрывать замки (могут потребоваться другие навыки и умения), обнаруживать ловушки, обезвреживать и устанавливать сигнальные устройства (могут потребоваться другие навыки и умения)</t>
  </si>
  <si>
    <t>дает возможность перемещаться скрытно от других</t>
  </si>
  <si>
    <t>от 20 до 80</t>
  </si>
  <si>
    <t>Гуманоид</t>
  </si>
  <si>
    <t>плут</t>
  </si>
  <si>
    <t>боевой</t>
  </si>
  <si>
    <t>волшебн.</t>
  </si>
  <si>
    <t>научные знания в области физики. Требуются Знания Древних</t>
  </si>
  <si>
    <t>научные знания в области биологии. Требуются Знания Древних</t>
  </si>
  <si>
    <t>способность управлять механическими устройствами, усиливается Знаниями древних, Высокими технологиями</t>
  </si>
  <si>
    <t>+10 к Сил</t>
  </si>
  <si>
    <t>+10 к выбранной характеристике, берется только при генерации</t>
  </si>
  <si>
    <t>+10 к выбранной характеристике, берется только если есть два увеличивающих количество очков характеристик на 10 умения</t>
  </si>
  <si>
    <t>удвоение скорости наземного передвижения</t>
  </si>
  <si>
    <t>уклонение от близких атак</t>
  </si>
  <si>
    <t>нормальное уклонение от дистанционных атак, для магических, огнестрельных и энергетических атак - четверть нормального уклонения</t>
  </si>
  <si>
    <t>умение хорошо плавать</t>
  </si>
  <si>
    <t>ИНТ/ЛОВ</t>
  </si>
  <si>
    <t>СИЛ/ЛОВ</t>
  </si>
  <si>
    <t>УРОВЕНЬ</t>
  </si>
  <si>
    <t>ИНТ|ВОЛ</t>
  </si>
  <si>
    <t>+10 к Жив</t>
  </si>
  <si>
    <t>+10 к Лов</t>
  </si>
  <si>
    <t>+10 к Вос</t>
  </si>
  <si>
    <t>+10 к Оба</t>
  </si>
  <si>
    <t>+10 к Кра</t>
  </si>
  <si>
    <t>+10 к Вол</t>
  </si>
  <si>
    <t>персонаж имеет сопротивление к холоду до +50%</t>
  </si>
  <si>
    <t>ИНТ,ЛОВ</t>
  </si>
  <si>
    <t>персонаж может перевязать раны и знает назначение базовых препаратов. Не берется, если Медицина&gt;0. Последующее после взятия умения прокачивание Медицины до 3 освобождает слот умения</t>
  </si>
  <si>
    <t>знание о высокотехнологических устройствах и умение их использовать. Требует Инт 70 и Знания древних</t>
  </si>
  <si>
    <t>умение наездника управлять наземными животными</t>
  </si>
  <si>
    <t>умение наездника управлять летающими животными</t>
  </si>
  <si>
    <t>умение управлять летающими технологическими устройствами. Требует Управление 5</t>
  </si>
  <si>
    <t>вы можете командовать до Оба/10 существами</t>
  </si>
  <si>
    <t>вы покупаете и продаете по улучшенным ценам</t>
  </si>
  <si>
    <t>знание азартных игр</t>
  </si>
  <si>
    <t>при ударе существа, которое вас не видит вы наносите до десяти раз увеличенный урон</t>
  </si>
  <si>
    <t>требует Лов 50. возможность использовать два однотипных оружия в обеих руках</t>
  </si>
  <si>
    <t>требует Вос 50, возможность сражаться в темноте без штрафов на отсутствие зрения</t>
  </si>
  <si>
    <t>требует Вос 60. при превышении броском на попадание значения в 100, вы наносите удвоенное или даже утроенное значение урона. Берется неоднократно для разных типов врагов</t>
  </si>
  <si>
    <t>требует Лов 40. возможность стрелять на бегу с аддитивным штрафом 25 к меткости</t>
  </si>
  <si>
    <t>требует Лов 40. вы можете производить атаку с нормальной меткостью из движущегося транспорта или с верхового существа</t>
  </si>
  <si>
    <t>вы можете наладить примитивную коммуникацию с низкоинтеллектуальными неговорящими существами вашего домена</t>
  </si>
  <si>
    <t>вы можете развивать навык Псионика. Требует расовое разрешение, несовместимо с любым волшебством и клерицизмом.</t>
  </si>
  <si>
    <t>вы можете развивать доступные вам домены магии как академическую магию. Вы можете читать и составлять рунные свитки известных вам доменов. Несовместимо с Псионикой, Колдовством (кроме Расовой магии).</t>
  </si>
  <si>
    <t>вы можете развивать доступные вам домены магии как колдовство. Несовместимо с Псионикой, Колдовством (кроме Расовой магии).</t>
  </si>
  <si>
    <t>вы получаете +5 к Хар на каждом уровне после первого вместо +10 к Хар на каждом кратном пяти уровне</t>
  </si>
  <si>
    <t>вы получаете +1 к навыкам на каждом уровне</t>
  </si>
  <si>
    <t>μ/ψ</t>
  </si>
  <si>
    <t>Школа выживания</t>
  </si>
  <si>
    <t>вы знаете особенности выбранного типа ландшафта, можно брать неоднократно</t>
  </si>
  <si>
    <t>Кольцо 3</t>
  </si>
  <si>
    <t>Кольцо 4</t>
  </si>
  <si>
    <t>Способность: Яркие встречи. +10% к шансу получить уникальный энкаунтер</t>
  </si>
  <si>
    <t>Способность: Опыт войны. Получаемые критические удары по голове не имеют шанса моментальной смерти</t>
  </si>
  <si>
    <t>Способность: Источник. Заклинания выбранного домена магии имеют полуторный эффект от силы магии.</t>
  </si>
  <si>
    <t>Способность: Выживание солдата. Кол-во очков жизни становится полуторным.</t>
  </si>
  <si>
    <t>Запомнено уровней:</t>
  </si>
  <si>
    <t>Можно запомнить:</t>
  </si>
  <si>
    <t>Саламандр</t>
  </si>
  <si>
    <t>Существо домена Огня (200 к Огню). Размер: Маленький (+25 к Увороту). Обязательное умение: Полет. Сила, Оба 5-25; Жив, Инт 10-50; Лов, Вос, Кра, Вол 20-100. Только колдун (нет молений, псионики, академической магии). Скилл Дыхание огнем (обязательно 1). Сопротивление эфиру 20, физическому 50, воде -50.</t>
  </si>
  <si>
    <t>Медитация</t>
  </si>
  <si>
    <t>вы восстанавливаете полностью ману за 1-4 часа</t>
  </si>
  <si>
    <t>Техномагия</t>
  </si>
  <si>
    <t>Изучение</t>
  </si>
  <si>
    <t>Комбо-магия</t>
  </si>
  <si>
    <t>1. Вы выбираете две школы волшебства из числа тех, которыми владеете. Вы способны использовать силы комбо-магии для этих двух школ вплоть до Инт/10 уровня, не выше 9-го. 2. Если в группе есть другие персонажи владеющий Комбо-магией, вы можете использовать Комбо-магию совместно (не более двух волшебников в комбе). Требуется: две известных школы колдовства или магии, одна из них не менее 5.</t>
  </si>
  <si>
    <t>Рыцарь</t>
  </si>
  <si>
    <t>божествен.</t>
  </si>
  <si>
    <t>боевой/божествен.</t>
  </si>
  <si>
    <t>Дыхательное оружие</t>
  </si>
  <si>
    <t>научные знания в области химии. Требуются Знания Древних. Несовместимо с Алхимией</t>
  </si>
  <si>
    <t>открывает возможность использовать и изобретать рецепты для создания разных магических устройств и предметов. Несовместимо с Наукой</t>
  </si>
  <si>
    <t>Ремонтник</t>
  </si>
  <si>
    <t>ремесло</t>
  </si>
  <si>
    <t>Классовые: навыки ремесла. Запрещенные навыки: колдовство. Бонус: 1 умение, Техника +1, -10/ур.Техники сила магии</t>
  </si>
  <si>
    <t>Техник</t>
  </si>
  <si>
    <t>+2 на навыки</t>
  </si>
  <si>
    <t>Ученый</t>
  </si>
  <si>
    <t>+4 на науки</t>
  </si>
  <si>
    <t>Способность: подвешивание заклинаний</t>
  </si>
  <si>
    <t>Способность: написание свитков. Можно писать свитки известных заклинаний без навыка Рунная магия с модификатором 0,75. Успешность навыка Рунная магия увеличивается в полтора раза</t>
  </si>
  <si>
    <t>Способность: зачарование. Можно вкладывать заклинания в предметы используя правила зачарования</t>
  </si>
  <si>
    <t>Посох</t>
  </si>
  <si>
    <t>Ученик</t>
  </si>
  <si>
    <t>Классовые: Легкое оружие, Рукопашная, Скрытность, Метание, Концентрация. Запрещенные навыки: Тяжелое оружие, Религия, Средняя и Тяжелая броня. Бонус: Боевая анатомия, Скрытность +1.</t>
  </si>
  <si>
    <t>Шпион</t>
  </si>
  <si>
    <t>Способность:Скрытый бег. Персонаж не получает штрафов к скрытности при беге.</t>
  </si>
  <si>
    <t>Ниндзя</t>
  </si>
  <si>
    <t>Способность:Паучья ловкость. Персонаж способен передвигаться по стенам как паук и постоянно находится под эффектом подобным Падению Пера.</t>
  </si>
  <si>
    <t>Способность: изгнание зла. Оба/10 + 1/2уровня религии в день священники добрых и нейтральных религий могут попытаться разрушить нежить или изгнать злых аутсайдеров. Для проверки разрушения/изгнания добрые священники делают проверку броска своего уровня против броска уровня изгоняемых существ, а нейтральные - проверку броска своего уровня против уровня изгоняемых существ. Интеллектуальная нежить не разрушается, но испытывает страх к священнику на Оба/10 ходов</t>
  </si>
  <si>
    <t>Способность: Мастер-вор. 3 раза в день вы можете перебросить неудачные броски снятия ловушки, открывания замка, скрытности, карманничества или установки ловушки.</t>
  </si>
  <si>
    <t>Способность: Улучшенное уклонение. Шанс уклониться от активированной ловушки возрастает на 25; если вы успешно уклоняетесь от радиусного эффекта требующего Уворот/2 чтобы примениться только частично, то эффект не применяется вовсе.</t>
  </si>
  <si>
    <t>Способность: власть зла. Оба/10 + 1/2уровня религии в день жрецы злых и нейтральных религий могут попытаться взять под контроль нежить или изгнать добрых аутсайдеров. Для проверки контроля/изгнания злые священники делают проверку броска своего уровня против броска уровня контролируемых/изгоняемых существ, а нейтральные - проверку броска своего уровня против уровня контролируемых/изгоняемых существ. Интеллектуальная нежить не берется под контроль, но Оба/10 ходов не атакует жреца, даже если пыталась до того; неинтеллектуальная берется под контроль навсегда.</t>
  </si>
  <si>
    <t>Божественная поддержка</t>
  </si>
  <si>
    <t>1 раз в день на Оба/10 ходов вы можете иметь меньше 1 Нр и оставаться дееспособным. Если у вас останется меньше чем -Жив/2 хитов, вы погибаете, как и если закончится действие эффекта, а у вас будет все равно менее 1 Нр (даже если у вас будет более -10Нр вы не упадете без сознания, а погибнете). Если эффект закончился, а у вас более 0 очков здоровья, то вы не погибаете, а падаете без сознания на 1-6 ходов. Активируется по желанию за 0 ОД. Требования: клерикальный класс, Религия 4+</t>
  </si>
  <si>
    <t>+ХАР</t>
  </si>
  <si>
    <t>+НАВ</t>
  </si>
  <si>
    <t>+УМЕ</t>
  </si>
  <si>
    <t>Мтб</t>
  </si>
  <si>
    <t>БстрУМЕ</t>
  </si>
  <si>
    <t>Шаблон</t>
  </si>
  <si>
    <t>Способность: Знак ордена (особая способность в зависимости от ордена). Престиж-класс Бойца (наиболее подходящим для становления Рыцарем является Боец, однако другие классы тоже могут стать Рыцарями. Однако в таком случае их параметры Навыков или Умений могут претерпеть изменения. Если значение Общей Суммы такого параметра стало меньше нуля, не нужно уменьшать значения, однако чтобы прокачивать Навык или брать новое Умение дальше, следует подождать пока значение Общей Суммы не станет положительным</t>
  </si>
  <si>
    <t>Тролль</t>
  </si>
  <si>
    <t>Фея</t>
  </si>
  <si>
    <t>Крыслинг</t>
  </si>
  <si>
    <t>Орк</t>
  </si>
  <si>
    <t>Вампир</t>
  </si>
  <si>
    <t>Оборотень</t>
  </si>
  <si>
    <t>Ящер</t>
  </si>
  <si>
    <t>Цверг</t>
  </si>
  <si>
    <t>Боевая ярость</t>
  </si>
  <si>
    <t>вы можете впадать в ярость в начале боя или за 1 ОД. В этом случае частота атак увеличивается вдвое, а увороты уменьшаются вдвое. Меткость терпит -20 штрафа. Персонаж в ярости получает +10 временных хитов, которые теряет, когда выходит из ярости. Персонаж атакует врагов, но когда враги заканчиваются, невидимы или недоступны, персонаж начинает атаковать любые ближайшие цели. Чтобы выйти из состояния ярости требуется успешный бросок на Вол и 2 ОД в случае успешного выхода из ярости. Требует Инт и Вол не более 50 (наложенные эффекты и действие предметов не запрещает действие умения, однако если базовое значение характеристики превышает лимит, слот умения освобождается и может быть заполнен при очередном повышении уровня).</t>
  </si>
  <si>
    <t xml:space="preserve">Расовый бонус: Два оружия, Боевая ярость, +2 к боевым навыкам, запрещены навыки техники и волшебства (в т.ч. Псионика), кроме Религии и Расовой магии. Разрешена Расовая магия. Сил, Жив 40-100, Оба,Кра,Инт, 10-50. </t>
  </si>
  <si>
    <t>Расовый бонус: Быстрое обучение, +2 к сумме навыков, +1 умение каждый седьмой уровень. Разрешает Псионику</t>
  </si>
  <si>
    <t>Расовый бонус: Уклонение, +1 к сумме навыков, +1 Коммуникабельность, Эфир +25. Лов, Вос, Кра, Оба 30-90. Сил, Жив до 70. Разрешает Расовую магию или Псионику.</t>
  </si>
  <si>
    <t>Регенерация</t>
  </si>
  <si>
    <t>Камнекидатель</t>
  </si>
  <si>
    <t>вы получаете бонус к опыту в зависимости от вашего Интеллекта</t>
  </si>
  <si>
    <t>+10 к Инт. Требует Чтение и письмо</t>
  </si>
  <si>
    <t>Дроу</t>
  </si>
  <si>
    <t>Самосборка</t>
  </si>
  <si>
    <t>Инфразрение</t>
  </si>
  <si>
    <t>Существо домена Смерти (200 к Смерти). Получает способность: Питание вампира (вампир питается кровью живых существ. Укус требует проверки рукопашной атаки, и броска на Сил против броска Сил жертвы, чтобы удержать. В случае успеха, жертва впадает в транс, который продолжается еще 1-6 ходов, если вампир оставит ее в живых. Памяти об укусе в этом случае у жертвы не остается. Жертва автоматически выходит из транса после окончания укуса если с ней открыто взаимодействовать. Если Голод вампира доходит до максимального значения и более, то каждый час необходимо кидать бросок на Вол/2 или впасть в состояние подобное боевой ярости, из которого нельзя выйти пока вампир не восстановит хотя бы 10 очков сытости). Расовый бонус: +20 броски на Обаяние, +20 сила магии для заклинаний Расовой магии; Темновидение. Разрешена Расовая магия. Вампиры в два раза сложнее изгоняются добрыми и нейтральными клериками. Все Характеристики от 20 до 100. -100 к Свету, -50 к Огню, +25 к Эфиру, +50 к Тьме</t>
  </si>
  <si>
    <t>Расовый бонус: +50 к Хар. Обязательные умения: Боевая ярость, Быстрый метаболизм. Не может читать и писать. Запрещены все классы кроме Приключенца, Воина, Клирика. Размер: Большой (-25 к Уворотам, -4 к Скрытности и Безопасности). Сил, Жив 80-160; Инт,Оба,Кра,Вол 5-20. -50 к Огню и Кислоте, +50 к Земле и Холоду. Зубы (рукопашный урон +3), Когти (рукопашный урон +5)</t>
  </si>
  <si>
    <t>Эф</t>
  </si>
  <si>
    <t>Св</t>
  </si>
  <si>
    <t>Ог</t>
  </si>
  <si>
    <t>Вз</t>
  </si>
  <si>
    <t>Вд</t>
  </si>
  <si>
    <t>См</t>
  </si>
  <si>
    <t>Мт</t>
  </si>
  <si>
    <t>Тм</t>
  </si>
  <si>
    <t>Зм</t>
  </si>
  <si>
    <t>Жз</t>
  </si>
  <si>
    <t>Молниеносное уклонение</t>
  </si>
  <si>
    <t xml:space="preserve">Модификатор уклонения увеличен в два раза. Требуется: Уклонение, Уклонение от выстрелов, Лов 100+, отсутствие брони( исключая Кожу вампира, Гамма костюм и подобные). </t>
  </si>
  <si>
    <t>В случае, если здоровье персонажа становится равным 5 или меньше, персонаж впадает в "Смертельную ярость". В дополнении к эффектам "Боевой ярости" персонаж получает 5 универсальной брони по всему телу, увеличение урона наносимого природным оркжием в два раза, также персонаж остается дееспособен до -9 пунктов здоровья. Впадая в "Смертельную ярость", персонаж отшвыривает любые предметы находящиеся у него в руках и мнгновенно трансформируется; во время ярости персонаж имунен к лечению всякого рода. Требуется: Оборотень, Боевая ярость, Железная воля.</t>
  </si>
  <si>
    <t>Смертельная ярость</t>
  </si>
  <si>
    <t>Стрела Мага</t>
  </si>
  <si>
    <t>Добавляет по дополнительной стреле к эффекту "Стрела Мага" на 4-м и 7-м уровне. На 10-м общий урон от заклинания удваивается. Требуется: Только Эфир, Только Магия, Эфир 3, Наличие в книге заклинания "Стрела Мага".</t>
  </si>
  <si>
    <t>Пустой Слот</t>
  </si>
  <si>
    <t>Тихое Заклинание</t>
  </si>
  <si>
    <t>ИНТ,ВОЛ</t>
  </si>
  <si>
    <t>Свободное заклинание</t>
  </si>
  <si>
    <t>Вы можете оставлять пустым по одному слоту для запомненных заклинаний на каждый уровень, позже вы можете заполнить пустой слот в пролистав ваш Спэллбук в течении 10-и минут за каждое заклинание. Требуется: Магия</t>
  </si>
  <si>
    <t>Продвинутый Гипноз</t>
  </si>
  <si>
    <t>Усиленное природное оружие</t>
  </si>
  <si>
    <t>К базовому урону от выбранного природного оружия(клыки, когти...) добавляется 3 очка. Требуется: Вампир, Оборотень, Тролль, Крыслинг, Орк, Саламандр.</t>
  </si>
  <si>
    <t>Сопротивление оружию</t>
  </si>
  <si>
    <t>Ваше сопротивление к физическим повреждениям увеличивается на +50, но не к серебру. Требуется: Оборотень 6, Вампир 6, Фея 9, Саламандр 9.</t>
  </si>
  <si>
    <t>Сопротивление магии</t>
  </si>
  <si>
    <t>Ваше сопротивление к Эфиру растет на +20. Требуется Фея, Гном 6, Дроу 6.</t>
  </si>
  <si>
    <t>Усыпляющая пыльца</t>
  </si>
  <si>
    <t>1 раз в 5 ходов вы можете провести атаку касанием и посыпать противника своей пыльцой. Если противник не выкидывает на Жив, то моментально впадает в НОРМАЛЬНЫЙ сон. Требуется: Фея, 3-й уровень.</t>
  </si>
  <si>
    <t>Парализующая пыльца</t>
  </si>
  <si>
    <t>1 раз в 5 ходов вы можете провести атаку касанием и посыпать противника своей пыльцой. Если противник не выкидывает на Вол, то он парализован на 3 хода. Требуется: Усыпляющая пыльца, 6-й уровень.</t>
  </si>
  <si>
    <t>Маг Хаоса</t>
  </si>
  <si>
    <t>Прозревший</t>
  </si>
  <si>
    <t>Классовые: навыки колдовства. Запрещенные навыки: академическая магия, религия, псионика. Бонус: Колдовство.</t>
  </si>
  <si>
    <r>
      <t>ИМ 4</t>
    </r>
    <r>
      <rPr>
        <b/>
        <sz val="18"/>
        <color indexed="8"/>
        <rFont val="Arial Cyr"/>
        <family val="0"/>
      </rPr>
      <t xml:space="preserve">  - </t>
    </r>
    <r>
      <rPr>
        <sz val="16"/>
        <color indexed="8"/>
        <rFont val="Arial Cyr"/>
        <family val="0"/>
      </rPr>
      <t>лист персонажа</t>
    </r>
  </si>
  <si>
    <r>
      <t>Базируется на системе</t>
    </r>
    <r>
      <rPr>
        <b/>
        <sz val="12"/>
        <rFont val="Arial Cyr"/>
        <family val="0"/>
      </rPr>
      <t xml:space="preserve"> </t>
    </r>
    <r>
      <rPr>
        <b/>
        <sz val="12"/>
        <color indexed="16"/>
        <rFont val="Arial Cyr"/>
        <family val="0"/>
      </rPr>
      <t>Источник магии 4.0</t>
    </r>
  </si>
  <si>
    <t>Знания</t>
  </si>
  <si>
    <t>Чтение/Письмо</t>
  </si>
  <si>
    <r>
      <t>Базируется на системе</t>
    </r>
    <r>
      <rPr>
        <b/>
        <sz val="12"/>
        <rFont val="Arial Cyr"/>
        <family val="0"/>
      </rPr>
      <t xml:space="preserve"> </t>
    </r>
    <r>
      <rPr>
        <b/>
        <sz val="12"/>
        <color indexed="16"/>
        <rFont val="Arial Cyr"/>
        <family val="0"/>
      </rPr>
      <t>Источник магии 4</t>
    </r>
  </si>
  <si>
    <t>Способность: Использование всего. Персонаж может использовать предметы без классовых ограничений</t>
  </si>
  <si>
    <t>Способность: Последний довод. 1 раз в день за два уровня религии клерик получает возможность нанести с помощью оружия или моления двойной урон по тем, кто считается основными врагами религии. Требуется +1 ОД за декламацию священных/нечестивых текстов</t>
  </si>
  <si>
    <t>для тех существ у которых есть оружие дыхание, этот навык влияет на его эффективность. Оружие дыхания не воздействует на самого себя</t>
  </si>
  <si>
    <t>умение взбираться по крутым склонам и стенам, лазить по веревке и т.п. Требует Лов 50</t>
  </si>
  <si>
    <t>уменьшает от двух до восьми раз (+2 к кратности за каждые 25 Вол) необходимое для восстановление бодрости время. Это не влияет на запоминание заклинаний или скорость восстановления маны</t>
  </si>
  <si>
    <t>персонаж нормально вылечивается вдвое быстрее, имеет вдвое больший эффект от лечения и токсинов, ест в два раза больше, Требует Жив 50</t>
  </si>
  <si>
    <t>Расовый бонус: Ночное зрение, Чтение и письмо. +2 к навыкам волшебства, -1к Технике, разрешена Расовая магия. Все классы кроме боевых. Вол, Инт 40-80; Кра 10-50. Размер Небольшой</t>
  </si>
  <si>
    <t>Классовые: воровские навыки. Запрещенные навыки: тяжелые боевые. Бонус: Скрытый удар, +1 Скрытность, +1 Безопасность.</t>
  </si>
  <si>
    <t>позволяет использование все более сложных и мощных магических устройств. Всегда классовый</t>
  </si>
  <si>
    <t>открывает тренировку чтения/записи рун и рунных (в т.ч. и академической магии) свитков, а также использования редких артефактов-Рун. Требует Чтение и письмо. Всегда классовый</t>
  </si>
  <si>
    <t>открывает тренировку магии хаоса. Развитие этого навыка может непредсказуемо влиять на персонажа и несовместимо с псионикой. Академический маг может взять только на 7 уровне при определенных условиях, иначе несовместимо с академической магией. Всегда классовый.</t>
  </si>
  <si>
    <t>влияет на способности к убеждению и (медленнее) к пониманию скрытых мотивов. Всегда классовый.</t>
  </si>
  <si>
    <t>Классовые: навык религии, ремесла, знания. Запрещенные навыки: ограничение от религии. Бонус: +1 к религии, +Знание (религии)</t>
  </si>
  <si>
    <t>Способность: зачарование. Можно вкладывать заклинания в предметы используя правила зачарования. Способность: Искаженный поток (любая академическая магия имеет шанс 50/((урМага/урЗаклинания)*модКонц)% чтобы вызвать случайный эффект). Способность: проклятое зачарование (если зачарованная вещь имеет урМага*10% шанс стать проклятой для не-Хаоситов. Зачарование Хаосом вещи сохраняет случайный выбор эффектов, которые меняются при использовании или (для постоянных эффектов) раз в день). Способность: Упорядочивание (раз в день вы можете отменить один коррапт, который должен повеситься на вас). Способность: хаотический разум (сопротивление любому чтению мыслей, внушению, очарованию и т.п. 0,5*урМага*10%). Требования: хаотическое мировоззрение, получение когда-либо коррапта Хаоса (потом может быть убрано).</t>
  </si>
  <si>
    <t>открывает тренировку псионических способностей. Требует Псионику. Всегда классовый</t>
  </si>
  <si>
    <t>открывает тренировку способностей для контактного неприродного оружия. Требует Кинжал 1 или Меч 1 или Топор 1 или Булава 1 или Алебарда 1 или Цеп/Моргенштерн 1 или Посох 1 или Копье 1</t>
  </si>
  <si>
    <t>открывает тренировку способностей для навыка Лук/Арбалет и Метательного. Требует Лук/Арбалет 1 или Метательное оружие 1</t>
  </si>
  <si>
    <t>позволяет использование все более экзотических видов оружия, не влияя на эффективность</t>
  </si>
  <si>
    <t>открывает тренировку способностей для огнестрельного оружия (не для осадных орудий). Требует Вос 80, Знания древних, а также Пистолеты 1 или Винтовки 1 или Тяжелое огнестрельное 1</t>
  </si>
  <si>
    <t>открывает тренировку способностей для данного магического домена. Требует Магию или Колдовство, и Концентрацию 1</t>
  </si>
  <si>
    <t>открывает тренировку жреца, может быть только одна Религия, если нет исключительных условий. Требует Концентрацию 1</t>
  </si>
  <si>
    <r>
      <t>открывает тренировку врожденных магических колдовских способностей. Требует возможность взятия в описании расы</t>
    </r>
    <r>
      <rPr>
        <sz val="10"/>
        <rFont val="Arial Cyr"/>
        <family val="0"/>
      </rPr>
      <t xml:space="preserve"> и Концентрацию 1. Всегда классовый</t>
    </r>
  </si>
  <si>
    <t>волшебный</t>
  </si>
  <si>
    <t>псионика</t>
  </si>
  <si>
    <t>божественный</t>
  </si>
  <si>
    <t>плутовской</t>
  </si>
  <si>
    <t>наука</t>
  </si>
  <si>
    <t>умерший персонаж восстанавливается снова через Жив/10 ходов. Эта способность не работает если Нр персонажа стали меньше значения двойной Жив персонажа. Требует Тролль, Вампир</t>
  </si>
  <si>
    <t>вы можете использовать нюх в качестве одного из основных способов восприятия реальности. Требует Крыслинг, Оборотень, Тролль, Орк</t>
  </si>
  <si>
    <t>вы не оставляете следов если несете не более 50% максимума веса предметов. Вы не проваливаетесь в снег, болото и подобные субстраты. Требует Эльф</t>
  </si>
  <si>
    <t>умение украть или подложить предмет, обсчитывается навыком Скрытности, Требует Скрытность 1</t>
  </si>
  <si>
    <t>нормальный бросок на обнаружение скрытых объектов. Требует Вос 50</t>
  </si>
  <si>
    <t>персонаж имеет удвоенные броски на Вол. Требует Вол 50</t>
  </si>
  <si>
    <t>умение расшифровывать зашифрованные или неполные данные. Требует Инт 70</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</si>
</sst>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C19]d\ mmmm\ yyyy\ &quot;г.&quot;"/>
    <numFmt numFmtId="173" formatCode="#,##0.00&quot;р.&quot;"/>
    <numFmt numFmtId="174" formatCode="000000"/>
    <numFmt numFmtId="175" formatCode="0,000"/>
    <numFmt numFmtId="176" formatCode="\+0"/>
    <numFmt numFmtId="177" formatCode="\+0;\-0"/>
    <numFmt numFmtId="178" formatCode="0\ф\т"/>
    <numFmt numFmtId="179" formatCode="0,\ч"/>
    <numFmt numFmtId="180" formatCode="0\Н\р"/>
    <numFmt numFmtId="181" formatCode="0\ф\н\т"/>
    <numFmt numFmtId="182" formatCode="0\F\p"/>
    <numFmt numFmtId="183" formatCode="0\C\p"/>
    <numFmt numFmtId="184" formatCode="0\M\p"/>
    <numFmt numFmtId="185" formatCode="0\|0"/>
    <numFmt numFmtId="186" formatCode="00\|00"/>
    <numFmt numFmtId="187" formatCode="00\%\|00\%"/>
    <numFmt numFmtId="188" formatCode="0\ч"/>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00\%"/>
    <numFmt numFmtId="194" formatCode="000\|000"/>
  </numFmts>
  <fonts count="29">
    <font>
      <sz val="10"/>
      <name val="Arial Cyr"/>
      <family val="0"/>
    </font>
    <font>
      <sz val="8"/>
      <name val="Arial Cyr"/>
      <family val="0"/>
    </font>
    <font>
      <b/>
      <sz val="8"/>
      <name val="Tahoma"/>
      <family val="0"/>
    </font>
    <font>
      <b/>
      <sz val="18"/>
      <color indexed="18"/>
      <name val="Arial Cyr"/>
      <family val="0"/>
    </font>
    <font>
      <b/>
      <sz val="12"/>
      <name val="Arial Cyr"/>
      <family val="0"/>
    </font>
    <font>
      <b/>
      <sz val="12"/>
      <color indexed="16"/>
      <name val="Arial Cyr"/>
      <family val="0"/>
    </font>
    <font>
      <b/>
      <sz val="16"/>
      <name val="Arial Cyr"/>
      <family val="0"/>
    </font>
    <font>
      <sz val="10"/>
      <color indexed="10"/>
      <name val="Arial Cyr"/>
      <family val="0"/>
    </font>
    <font>
      <sz val="10"/>
      <color indexed="12"/>
      <name val="Arial Cyr"/>
      <family val="0"/>
    </font>
    <font>
      <sz val="10"/>
      <color indexed="11"/>
      <name val="Arial Cyr"/>
      <family val="0"/>
    </font>
    <font>
      <sz val="10"/>
      <color indexed="8"/>
      <name val="Arial Cyr"/>
      <family val="0"/>
    </font>
    <font>
      <b/>
      <sz val="18"/>
      <color indexed="8"/>
      <name val="Arial Cyr"/>
      <family val="0"/>
    </font>
    <font>
      <sz val="16"/>
      <color indexed="8"/>
      <name val="Arial Cyr"/>
      <family val="0"/>
    </font>
    <font>
      <b/>
      <sz val="12"/>
      <color indexed="8"/>
      <name val="Arial Cyr"/>
      <family val="0"/>
    </font>
    <font>
      <sz val="14"/>
      <color indexed="8"/>
      <name val="Arial Cyr"/>
      <family val="0"/>
    </font>
    <font>
      <sz val="12"/>
      <color indexed="8"/>
      <name val="Arial Cyr"/>
      <family val="0"/>
    </font>
    <font>
      <b/>
      <sz val="16"/>
      <color indexed="8"/>
      <name val="Arial Cyr"/>
      <family val="0"/>
    </font>
    <font>
      <b/>
      <sz val="10"/>
      <color indexed="8"/>
      <name val="Arial Cyr"/>
      <family val="0"/>
    </font>
    <font>
      <b/>
      <sz val="10"/>
      <color indexed="18"/>
      <name val="Arial Cyr"/>
      <family val="0"/>
    </font>
    <font>
      <b/>
      <sz val="10"/>
      <color indexed="58"/>
      <name val="Arial Cyr"/>
      <family val="0"/>
    </font>
    <font>
      <sz val="10"/>
      <color indexed="58"/>
      <name val="Arial Cyr"/>
      <family val="0"/>
    </font>
    <font>
      <b/>
      <sz val="16"/>
      <color indexed="58"/>
      <name val="Arial Cyr"/>
      <family val="0"/>
    </font>
    <font>
      <b/>
      <sz val="10"/>
      <name val="Arial Cyr"/>
      <family val="0"/>
    </font>
    <font>
      <b/>
      <sz val="10"/>
      <color indexed="9"/>
      <name val="Arial Cyr"/>
      <family val="0"/>
    </font>
    <font>
      <sz val="10"/>
      <color indexed="17"/>
      <name val="Arial Cyr"/>
      <family val="0"/>
    </font>
    <font>
      <b/>
      <sz val="10"/>
      <color indexed="48"/>
      <name val="Arial Cyr"/>
      <family val="0"/>
    </font>
    <font>
      <u val="single"/>
      <sz val="10"/>
      <color indexed="12"/>
      <name val="Arial Cyr"/>
      <family val="0"/>
    </font>
    <font>
      <u val="single"/>
      <sz val="10"/>
      <color indexed="36"/>
      <name val="Arial Cyr"/>
      <family val="0"/>
    </font>
    <font>
      <b/>
      <sz val="8"/>
      <name val="Arial Cyr"/>
      <family val="2"/>
    </font>
  </fonts>
  <fills count="10">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0"/>
        <bgColor indexed="64"/>
      </patternFill>
    </fill>
    <fill>
      <patternFill patternType="solid">
        <fgColor indexed="11"/>
        <bgColor indexed="64"/>
      </patternFill>
    </fill>
    <fill>
      <patternFill patternType="solid">
        <fgColor indexed="15"/>
        <bgColor indexed="64"/>
      </patternFill>
    </fill>
    <fill>
      <patternFill patternType="solid">
        <fgColor indexed="52"/>
        <bgColor indexed="64"/>
      </patternFill>
    </fill>
    <fill>
      <patternFill patternType="solid">
        <fgColor indexed="55"/>
        <bgColor indexed="64"/>
      </patternFill>
    </fill>
  </fills>
  <borders count="61">
    <border>
      <left/>
      <right/>
      <top/>
      <bottom/>
      <diagonal/>
    </border>
    <border>
      <left>
        <color indexed="63"/>
      </left>
      <right style="thin"/>
      <top>
        <color indexed="63"/>
      </top>
      <bottom style="thin"/>
    </border>
    <border>
      <left>
        <color indexed="63"/>
      </left>
      <right style="thin"/>
      <top>
        <color indexed="63"/>
      </top>
      <bottom>
        <color indexed="63"/>
      </bottom>
    </border>
    <border>
      <left>
        <color indexed="63"/>
      </left>
      <right style="double"/>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dashed"/>
      <bottom style="dashed"/>
    </border>
    <border>
      <left>
        <color indexed="63"/>
      </left>
      <right>
        <color indexed="63"/>
      </right>
      <top style="dashed"/>
      <bottom style="thin"/>
    </border>
    <border>
      <left>
        <color indexed="63"/>
      </left>
      <right style="dashed"/>
      <top style="dashed"/>
      <bottom style="dashed"/>
    </border>
    <border>
      <left>
        <color indexed="63"/>
      </left>
      <right>
        <color indexed="63"/>
      </right>
      <top style="dashed"/>
      <bottom style="dashed"/>
    </border>
    <border>
      <left style="thin"/>
      <right style="double"/>
      <top style="thin"/>
      <bottom style="thin"/>
    </border>
    <border>
      <left style="thin"/>
      <right style="thin"/>
      <top style="thin"/>
      <bottom>
        <color indexed="63"/>
      </bottom>
    </border>
    <border>
      <left style="thin"/>
      <right style="thin"/>
      <top style="double"/>
      <bottom style="double"/>
    </border>
    <border>
      <left style="thin"/>
      <right style="thin"/>
      <top style="thin"/>
      <bottom style="thin"/>
    </border>
    <border>
      <left>
        <color indexed="63"/>
      </left>
      <right>
        <color indexed="63"/>
      </right>
      <top style="thick"/>
      <bottom style="thick"/>
    </border>
    <border>
      <left>
        <color indexed="63"/>
      </left>
      <right>
        <color indexed="63"/>
      </right>
      <top style="thick"/>
      <bottom>
        <color indexed="63"/>
      </bottom>
    </border>
    <border>
      <left style="thin"/>
      <right style="double"/>
      <top style="thin"/>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ashed"/>
      <right style="thin"/>
      <top style="dashed"/>
      <bottom style="dashed"/>
    </border>
    <border>
      <left style="dashed"/>
      <right style="thin"/>
      <top style="dashed"/>
      <bottom style="thin"/>
    </border>
    <border>
      <left>
        <color indexed="63"/>
      </left>
      <right style="thin"/>
      <top style="thin"/>
      <bottom style="thin"/>
    </border>
    <border>
      <left>
        <color indexed="63"/>
      </left>
      <right>
        <color indexed="63"/>
      </right>
      <top style="double"/>
      <bottom style="double"/>
    </border>
    <border>
      <left style="thin"/>
      <right style="dashed"/>
      <top style="dashed"/>
      <bottom style="dashed"/>
    </border>
    <border>
      <left style="thin"/>
      <right>
        <color indexed="63"/>
      </right>
      <top style="dashed"/>
      <bottom style="dashed"/>
    </border>
    <border>
      <left style="dashed"/>
      <right>
        <color indexed="63"/>
      </right>
      <top style="dashed"/>
      <bottom style="dashed"/>
    </border>
    <border>
      <left style="thin"/>
      <right style="dashed"/>
      <top style="dashed"/>
      <bottom style="thin"/>
    </border>
    <border>
      <left style="thin"/>
      <right>
        <color indexed="63"/>
      </right>
      <top style="dashed"/>
      <bottom style="thin"/>
    </border>
    <border>
      <left>
        <color indexed="63"/>
      </left>
      <right style="thin"/>
      <top style="dashed"/>
      <bottom style="thin"/>
    </border>
    <border>
      <left style="thin"/>
      <right style="thin"/>
      <top>
        <color indexed="63"/>
      </top>
      <bottom style="thin"/>
    </border>
    <border>
      <left style="thin"/>
      <right>
        <color indexed="63"/>
      </right>
      <top style="thin"/>
      <bottom style="thin"/>
    </border>
    <border>
      <left style="thin"/>
      <right style="thin"/>
      <top style="thin"/>
      <bottom style="double"/>
    </border>
    <border>
      <left style="thin"/>
      <right style="thin"/>
      <top style="double"/>
      <bottom style="thin"/>
    </border>
    <border>
      <left style="double"/>
      <right>
        <color indexed="63"/>
      </right>
      <top style="double"/>
      <bottom style="double"/>
    </border>
    <border>
      <left style="double"/>
      <right style="thin"/>
      <top style="double"/>
      <bottom style="thin"/>
    </border>
    <border>
      <left>
        <color indexed="63"/>
      </left>
      <right>
        <color indexed="63"/>
      </right>
      <top style="thin"/>
      <bottom style="thin"/>
    </border>
    <border>
      <left style="double"/>
      <right>
        <color indexed="63"/>
      </right>
      <top>
        <color indexed="63"/>
      </top>
      <bottom style="thin"/>
    </border>
    <border>
      <left style="double"/>
      <right>
        <color indexed="63"/>
      </right>
      <top style="double"/>
      <bottom>
        <color indexed="63"/>
      </bottom>
    </border>
    <border>
      <left style="dashed"/>
      <right style="dashed"/>
      <top style="dashed"/>
      <bottom style="dashed"/>
    </border>
    <border>
      <left style="thin"/>
      <right style="thin"/>
      <top style="dashed"/>
      <bottom style="dashed"/>
    </border>
    <border>
      <left style="double"/>
      <right style="thin"/>
      <top style="thin"/>
      <bottom style="thin"/>
    </border>
    <border>
      <left style="double"/>
      <right>
        <color indexed="63"/>
      </right>
      <top style="thin"/>
      <bottom style="thin"/>
    </border>
    <border>
      <left style="thin"/>
      <right style="thin"/>
      <top>
        <color indexed="63"/>
      </top>
      <bottom>
        <color indexed="63"/>
      </bottom>
    </border>
    <border>
      <left style="thin"/>
      <right>
        <color indexed="63"/>
      </right>
      <top style="double"/>
      <bottom style="double"/>
    </border>
    <border>
      <left>
        <color indexed="63"/>
      </left>
      <right style="thin"/>
      <top style="double"/>
      <bottom style="double"/>
    </border>
    <border>
      <left style="thin"/>
      <right style="double"/>
      <top style="double"/>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style="thin"/>
      <top>
        <color indexed="63"/>
      </top>
      <bottom style="double"/>
    </border>
    <border>
      <left style="thin"/>
      <right style="double"/>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4">
    <xf numFmtId="0" fontId="0" fillId="0" borderId="0" xfId="0" applyAlignment="1">
      <alignment/>
    </xf>
    <xf numFmtId="1" fontId="10" fillId="2" borderId="1" xfId="0" applyNumberFormat="1" applyFont="1" applyFill="1" applyBorder="1" applyAlignment="1" applyProtection="1">
      <alignment/>
      <protection hidden="1"/>
    </xf>
    <xf numFmtId="1" fontId="15" fillId="2" borderId="2" xfId="0" applyNumberFormat="1" applyFont="1" applyFill="1" applyBorder="1" applyAlignment="1" applyProtection="1">
      <alignment/>
      <protection hidden="1"/>
    </xf>
    <xf numFmtId="3" fontId="15" fillId="2" borderId="3" xfId="0" applyNumberFormat="1" applyFont="1" applyFill="1" applyBorder="1" applyAlignment="1" applyProtection="1">
      <alignment/>
      <protection hidden="1"/>
    </xf>
    <xf numFmtId="1" fontId="10" fillId="2" borderId="4" xfId="0" applyNumberFormat="1" applyFont="1" applyFill="1" applyBorder="1" applyAlignment="1" applyProtection="1">
      <alignment/>
      <protection locked="0"/>
    </xf>
    <xf numFmtId="1" fontId="10" fillId="2" borderId="5" xfId="0" applyNumberFormat="1" applyFont="1" applyFill="1" applyBorder="1" applyAlignment="1" applyProtection="1">
      <alignment/>
      <protection locked="0"/>
    </xf>
    <xf numFmtId="0" fontId="10" fillId="2" borderId="6" xfId="0" applyFont="1" applyFill="1" applyBorder="1" applyAlignment="1" applyProtection="1">
      <alignment/>
      <protection locked="0"/>
    </xf>
    <xf numFmtId="2" fontId="10" fillId="2" borderId="1" xfId="0" applyNumberFormat="1" applyFont="1" applyFill="1" applyBorder="1" applyAlignment="1" applyProtection="1">
      <alignment/>
      <protection hidden="1"/>
    </xf>
    <xf numFmtId="0" fontId="10" fillId="2" borderId="7" xfId="0" applyFont="1" applyFill="1" applyBorder="1" applyAlignment="1" applyProtection="1">
      <alignment/>
      <protection hidden="1"/>
    </xf>
    <xf numFmtId="9" fontId="10" fillId="2" borderId="8" xfId="0" applyNumberFormat="1" applyFont="1" applyFill="1" applyBorder="1" applyAlignment="1" applyProtection="1">
      <alignment/>
      <protection hidden="1"/>
    </xf>
    <xf numFmtId="184" fontId="10" fillId="2" borderId="9" xfId="0" applyNumberFormat="1" applyFont="1" applyFill="1" applyBorder="1" applyAlignment="1" applyProtection="1">
      <alignment/>
      <protection hidden="1"/>
    </xf>
    <xf numFmtId="9" fontId="10" fillId="2" borderId="10" xfId="0" applyNumberFormat="1" applyFont="1" applyFill="1" applyBorder="1" applyAlignment="1" applyProtection="1">
      <alignment/>
      <protection hidden="1"/>
    </xf>
    <xf numFmtId="1" fontId="10" fillId="2" borderId="10" xfId="0" applyNumberFormat="1" applyFont="1" applyFill="1" applyBorder="1" applyAlignment="1" applyProtection="1">
      <alignment/>
      <protection hidden="1"/>
    </xf>
    <xf numFmtId="183" fontId="10" fillId="2" borderId="7" xfId="0" applyNumberFormat="1" applyFont="1" applyFill="1" applyBorder="1" applyAlignment="1" applyProtection="1">
      <alignment/>
      <protection hidden="1"/>
    </xf>
    <xf numFmtId="178" fontId="10" fillId="2" borderId="7" xfId="0" applyNumberFormat="1" applyFont="1" applyFill="1" applyBorder="1" applyAlignment="1" applyProtection="1">
      <alignment/>
      <protection hidden="1"/>
    </xf>
    <xf numFmtId="1" fontId="10" fillId="2" borderId="9" xfId="0" applyNumberFormat="1" applyFont="1" applyFill="1" applyBorder="1" applyAlignment="1" applyProtection="1">
      <alignment/>
      <protection hidden="1"/>
    </xf>
    <xf numFmtId="180" fontId="10" fillId="2" borderId="9" xfId="0" applyNumberFormat="1" applyFont="1" applyFill="1" applyBorder="1" applyAlignment="1" applyProtection="1">
      <alignment/>
      <protection hidden="1"/>
    </xf>
    <xf numFmtId="0" fontId="10" fillId="2" borderId="10" xfId="0" applyNumberFormat="1" applyFont="1" applyFill="1" applyBorder="1" applyAlignment="1" applyProtection="1">
      <alignment/>
      <protection hidden="1"/>
    </xf>
    <xf numFmtId="182" fontId="10" fillId="2" borderId="7" xfId="0" applyNumberFormat="1" applyFont="1" applyFill="1" applyBorder="1" applyAlignment="1" applyProtection="1">
      <alignment/>
      <protection hidden="1"/>
    </xf>
    <xf numFmtId="181" fontId="10" fillId="2" borderId="7" xfId="0" applyNumberFormat="1" applyFont="1" applyFill="1" applyBorder="1" applyAlignment="1" applyProtection="1">
      <alignment/>
      <protection hidden="1"/>
    </xf>
    <xf numFmtId="1" fontId="7" fillId="2" borderId="11" xfId="0" applyNumberFormat="1" applyFont="1" applyFill="1" applyBorder="1" applyAlignment="1" applyProtection="1">
      <alignment/>
      <protection hidden="1"/>
    </xf>
    <xf numFmtId="1" fontId="7" fillId="2" borderId="12" xfId="0" applyNumberFormat="1" applyFont="1" applyFill="1" applyBorder="1" applyAlignment="1" applyProtection="1">
      <alignment/>
      <protection hidden="1"/>
    </xf>
    <xf numFmtId="2" fontId="10" fillId="3" borderId="13" xfId="0" applyNumberFormat="1" applyFont="1" applyFill="1" applyBorder="1" applyAlignment="1" applyProtection="1">
      <alignment/>
      <protection hidden="1"/>
    </xf>
    <xf numFmtId="188" fontId="10" fillId="2" borderId="9" xfId="0" applyNumberFormat="1" applyFont="1" applyFill="1" applyBorder="1" applyAlignment="1" applyProtection="1">
      <alignment/>
      <protection hidden="1"/>
    </xf>
    <xf numFmtId="9" fontId="10" fillId="2" borderId="7" xfId="0" applyNumberFormat="1" applyFont="1" applyFill="1" applyBorder="1" applyAlignment="1" applyProtection="1">
      <alignment/>
      <protection hidden="1"/>
    </xf>
    <xf numFmtId="1" fontId="17" fillId="2" borderId="14" xfId="0" applyNumberFormat="1" applyFont="1" applyFill="1" applyBorder="1" applyAlignment="1" applyProtection="1">
      <alignment/>
      <protection hidden="1"/>
    </xf>
    <xf numFmtId="0" fontId="23" fillId="4" borderId="15" xfId="0" applyFont="1" applyFill="1" applyBorder="1" applyAlignment="1">
      <alignment/>
    </xf>
    <xf numFmtId="0" fontId="0" fillId="0" borderId="16"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23" fillId="5" borderId="15" xfId="0" applyFont="1" applyFill="1" applyBorder="1" applyAlignment="1">
      <alignment/>
    </xf>
    <xf numFmtId="0" fontId="0" fillId="0" borderId="0" xfId="0" applyFont="1" applyFill="1" applyBorder="1" applyAlignment="1">
      <alignment/>
    </xf>
    <xf numFmtId="177" fontId="10" fillId="2" borderId="17" xfId="0" applyNumberFormat="1" applyFont="1" applyFill="1" applyBorder="1" applyAlignment="1" applyProtection="1">
      <alignment/>
      <protection hidden="1"/>
    </xf>
    <xf numFmtId="0" fontId="0" fillId="0" borderId="0" xfId="0" applyFill="1" applyBorder="1" applyAlignment="1">
      <alignment/>
    </xf>
    <xf numFmtId="0" fontId="0" fillId="0" borderId="0" xfId="0" applyAlignment="1">
      <alignment wrapText="1"/>
    </xf>
    <xf numFmtId="0" fontId="22" fillId="0" borderId="0" xfId="0" applyFont="1" applyAlignment="1">
      <alignment horizontal="center" vertical="center" wrapText="1"/>
    </xf>
    <xf numFmtId="0" fontId="0" fillId="0" borderId="0" xfId="0" applyAlignment="1" quotePrefix="1">
      <alignment/>
    </xf>
    <xf numFmtId="194" fontId="10" fillId="2" borderId="7" xfId="0" applyNumberFormat="1" applyFont="1" applyFill="1" applyBorder="1" applyAlignment="1" applyProtection="1">
      <alignment/>
      <protection hidden="1"/>
    </xf>
    <xf numFmtId="0" fontId="0" fillId="0" borderId="0" xfId="0" applyBorder="1" applyAlignment="1" quotePrefix="1">
      <alignment/>
    </xf>
    <xf numFmtId="0" fontId="0" fillId="0" borderId="5" xfId="0" applyBorder="1" applyAlignment="1" quotePrefix="1">
      <alignment/>
    </xf>
    <xf numFmtId="0" fontId="23" fillId="4" borderId="15" xfId="0" applyFont="1" applyFill="1" applyBorder="1" applyAlignment="1" quotePrefix="1">
      <alignment/>
    </xf>
    <xf numFmtId="0" fontId="17" fillId="6" borderId="15" xfId="0" applyFont="1" applyFill="1" applyBorder="1" applyAlignment="1">
      <alignment/>
    </xf>
    <xf numFmtId="0" fontId="17" fillId="6" borderId="15" xfId="0" applyFont="1" applyFill="1" applyBorder="1" applyAlignment="1" quotePrefix="1">
      <alignment/>
    </xf>
    <xf numFmtId="0" fontId="17" fillId="7" borderId="15" xfId="0" applyFont="1" applyFill="1" applyBorder="1" applyAlignment="1">
      <alignment/>
    </xf>
    <xf numFmtId="0" fontId="17" fillId="8" borderId="15" xfId="0" applyFont="1" applyFill="1" applyBorder="1" applyAlignment="1">
      <alignment/>
    </xf>
    <xf numFmtId="0" fontId="3" fillId="9" borderId="18" xfId="0" applyNumberFormat="1" applyFont="1" applyFill="1" applyBorder="1" applyAlignment="1" applyProtection="1">
      <alignment/>
      <protection hidden="1"/>
    </xf>
    <xf numFmtId="49" fontId="3" fillId="9" borderId="18" xfId="0" applyNumberFormat="1" applyFont="1" applyFill="1" applyBorder="1" applyAlignment="1" applyProtection="1">
      <alignment/>
      <protection hidden="1"/>
    </xf>
    <xf numFmtId="49" fontId="3" fillId="9" borderId="19" xfId="0" applyNumberFormat="1" applyFont="1" applyFill="1" applyBorder="1" applyAlignment="1" applyProtection="1">
      <alignment/>
      <protection hidden="1"/>
    </xf>
    <xf numFmtId="0" fontId="10" fillId="2" borderId="20" xfId="0" applyFont="1" applyFill="1" applyBorder="1" applyAlignment="1" applyProtection="1">
      <alignment/>
      <protection hidden="1"/>
    </xf>
    <xf numFmtId="0" fontId="10" fillId="2" borderId="0" xfId="0" applyFont="1" applyFill="1" applyBorder="1" applyAlignment="1" applyProtection="1">
      <alignment/>
      <protection hidden="1"/>
    </xf>
    <xf numFmtId="0" fontId="15" fillId="3" borderId="21" xfId="0" applyFont="1" applyFill="1" applyBorder="1" applyAlignment="1" applyProtection="1">
      <alignment/>
      <protection hidden="1"/>
    </xf>
    <xf numFmtId="0" fontId="10" fillId="2" borderId="22" xfId="0" applyFont="1" applyFill="1" applyBorder="1" applyAlignment="1" applyProtection="1">
      <alignment/>
      <protection hidden="1"/>
    </xf>
    <xf numFmtId="0" fontId="10" fillId="3" borderId="21" xfId="0" applyFont="1" applyFill="1" applyBorder="1" applyAlignment="1" applyProtection="1">
      <alignment/>
      <protection hidden="1"/>
    </xf>
    <xf numFmtId="0" fontId="10" fillId="3" borderId="6" xfId="0" applyFont="1" applyFill="1" applyBorder="1" applyAlignment="1" applyProtection="1">
      <alignment/>
      <protection hidden="1"/>
    </xf>
    <xf numFmtId="0" fontId="15" fillId="3" borderId="23" xfId="0" applyFont="1" applyFill="1" applyBorder="1" applyAlignment="1" applyProtection="1">
      <alignment/>
      <protection hidden="1"/>
    </xf>
    <xf numFmtId="0" fontId="10" fillId="2" borderId="24" xfId="0" applyFont="1" applyFill="1" applyBorder="1" applyAlignment="1" applyProtection="1">
      <alignment/>
      <protection hidden="1"/>
    </xf>
    <xf numFmtId="0" fontId="10" fillId="3" borderId="25" xfId="0" applyFont="1" applyFill="1" applyBorder="1" applyAlignment="1" applyProtection="1">
      <alignment/>
      <protection hidden="1"/>
    </xf>
    <xf numFmtId="0" fontId="10" fillId="3" borderId="5" xfId="0" applyFont="1" applyFill="1" applyBorder="1" applyAlignment="1" applyProtection="1">
      <alignment/>
      <protection hidden="1"/>
    </xf>
    <xf numFmtId="0" fontId="10" fillId="3" borderId="6" xfId="0" applyFont="1" applyFill="1" applyBorder="1" applyAlignment="1" applyProtection="1">
      <alignment horizontal="center"/>
      <protection hidden="1"/>
    </xf>
    <xf numFmtId="0" fontId="10" fillId="2" borderId="5" xfId="0" applyFont="1" applyFill="1" applyBorder="1" applyAlignment="1" applyProtection="1">
      <alignment/>
      <protection hidden="1"/>
    </xf>
    <xf numFmtId="0" fontId="10" fillId="2" borderId="26" xfId="0" applyFont="1" applyFill="1" applyBorder="1" applyAlignment="1" applyProtection="1">
      <alignment/>
      <protection hidden="1"/>
    </xf>
    <xf numFmtId="0" fontId="10" fillId="2" borderId="27" xfId="0" applyFont="1" applyFill="1" applyBorder="1" applyAlignment="1" applyProtection="1">
      <alignment/>
      <protection hidden="1"/>
    </xf>
    <xf numFmtId="0" fontId="10" fillId="2" borderId="28" xfId="0" applyFont="1" applyFill="1" applyBorder="1" applyAlignment="1" applyProtection="1">
      <alignment/>
      <protection hidden="1"/>
    </xf>
    <xf numFmtId="0" fontId="10" fillId="2" borderId="4" xfId="0" applyFont="1" applyFill="1" applyBorder="1" applyAlignment="1" applyProtection="1">
      <alignment/>
      <protection hidden="1" locked="0"/>
    </xf>
    <xf numFmtId="0" fontId="10" fillId="2" borderId="2" xfId="0" applyFont="1" applyFill="1" applyBorder="1" applyAlignment="1" applyProtection="1">
      <alignment/>
      <protection hidden="1" locked="0"/>
    </xf>
    <xf numFmtId="175" fontId="15" fillId="2" borderId="2" xfId="0" applyNumberFormat="1" applyFont="1" applyFill="1" applyBorder="1" applyAlignment="1" applyProtection="1">
      <alignment/>
      <protection hidden="1" locked="0"/>
    </xf>
    <xf numFmtId="0" fontId="10" fillId="2" borderId="5" xfId="0" applyNumberFormat="1" applyFont="1" applyFill="1" applyBorder="1" applyAlignment="1" applyProtection="1">
      <alignment horizontal="center"/>
      <protection hidden="1" locked="0"/>
    </xf>
    <xf numFmtId="0" fontId="0" fillId="0" borderId="0" xfId="0" applyAlignment="1" applyProtection="1">
      <alignment/>
      <protection hidden="1" locked="0"/>
    </xf>
    <xf numFmtId="1" fontId="10" fillId="2" borderId="1" xfId="0" applyNumberFormat="1" applyFont="1" applyFill="1" applyBorder="1" applyAlignment="1" applyProtection="1">
      <alignment/>
      <protection hidden="1" locked="0"/>
    </xf>
    <xf numFmtId="177" fontId="9" fillId="2" borderId="14" xfId="0" applyNumberFormat="1" applyFont="1" applyFill="1" applyBorder="1" applyAlignment="1" applyProtection="1">
      <alignment/>
      <protection hidden="1" locked="0"/>
    </xf>
    <xf numFmtId="1" fontId="16" fillId="2" borderId="29" xfId="0" applyNumberFormat="1" applyFont="1" applyFill="1" applyBorder="1" applyAlignment="1" applyProtection="1">
      <alignment horizontal="center" vertical="center"/>
      <protection hidden="1" locked="0"/>
    </xf>
    <xf numFmtId="1" fontId="16" fillId="2" borderId="30" xfId="0" applyNumberFormat="1" applyFont="1" applyFill="1" applyBorder="1" applyAlignment="1" applyProtection="1">
      <alignment horizontal="center" vertical="center"/>
      <protection hidden="1" locked="0"/>
    </xf>
    <xf numFmtId="1" fontId="10" fillId="2" borderId="14" xfId="0" applyNumberFormat="1" applyFont="1" applyFill="1" applyBorder="1" applyAlignment="1" applyProtection="1">
      <alignment/>
      <protection hidden="1" locked="0"/>
    </xf>
    <xf numFmtId="1" fontId="10" fillId="2" borderId="31" xfId="0" applyNumberFormat="1" applyFont="1" applyFill="1" applyBorder="1" applyAlignment="1" applyProtection="1">
      <alignment/>
      <protection hidden="1" locked="0"/>
    </xf>
    <xf numFmtId="0" fontId="0" fillId="2" borderId="0" xfId="0" applyFill="1" applyBorder="1" applyAlignment="1" applyProtection="1">
      <alignment/>
      <protection hidden="1"/>
    </xf>
    <xf numFmtId="0" fontId="0" fillId="2" borderId="32" xfId="0" applyFill="1" applyBorder="1" applyAlignment="1" applyProtection="1">
      <alignment/>
      <protection hidden="1"/>
    </xf>
    <xf numFmtId="0" fontId="0" fillId="2" borderId="14" xfId="0" applyFill="1" applyBorder="1" applyAlignment="1" applyProtection="1">
      <alignment/>
      <protection hidden="1"/>
    </xf>
    <xf numFmtId="0" fontId="16" fillId="3" borderId="33" xfId="0" applyFont="1" applyFill="1" applyBorder="1" applyAlignment="1" applyProtection="1">
      <alignment horizontal="center"/>
      <protection hidden="1"/>
    </xf>
    <xf numFmtId="0" fontId="10" fillId="3" borderId="34" xfId="0" applyFont="1" applyFill="1" applyBorder="1" applyAlignment="1" applyProtection="1">
      <alignment/>
      <protection hidden="1"/>
    </xf>
    <xf numFmtId="0" fontId="10" fillId="3" borderId="10" xfId="0" applyFont="1" applyFill="1" applyBorder="1" applyAlignment="1" applyProtection="1">
      <alignment/>
      <protection hidden="1"/>
    </xf>
    <xf numFmtId="0" fontId="10" fillId="3" borderId="7" xfId="0" applyNumberFormat="1" applyFont="1" applyFill="1" applyBorder="1" applyAlignment="1" applyProtection="1">
      <alignment/>
      <protection hidden="1"/>
    </xf>
    <xf numFmtId="0" fontId="16" fillId="3" borderId="33" xfId="0" applyFont="1" applyFill="1" applyBorder="1" applyAlignment="1" applyProtection="1">
      <alignment horizontal="center" vertical="center"/>
      <protection hidden="1"/>
    </xf>
    <xf numFmtId="0" fontId="10" fillId="3" borderId="34" xfId="0" applyFont="1" applyFill="1" applyBorder="1" applyAlignment="1" applyProtection="1">
      <alignment horizontal="right"/>
      <protection hidden="1"/>
    </xf>
    <xf numFmtId="0" fontId="10" fillId="3" borderId="35" xfId="0" applyFont="1" applyFill="1" applyBorder="1" applyAlignment="1" applyProtection="1">
      <alignment/>
      <protection hidden="1"/>
    </xf>
    <xf numFmtId="0" fontId="10" fillId="3" borderId="35" xfId="0" applyFont="1" applyFill="1" applyBorder="1" applyAlignment="1" applyProtection="1">
      <alignment shrinkToFit="1"/>
      <protection hidden="1"/>
    </xf>
    <xf numFmtId="0" fontId="10" fillId="3" borderId="35" xfId="0" applyFont="1" applyFill="1" applyBorder="1" applyAlignment="1" applyProtection="1">
      <alignment horizontal="right"/>
      <protection hidden="1"/>
    </xf>
    <xf numFmtId="0" fontId="16" fillId="3" borderId="36" xfId="0" applyFont="1" applyFill="1" applyBorder="1" applyAlignment="1" applyProtection="1">
      <alignment horizontal="center" vertical="center"/>
      <protection hidden="1"/>
    </xf>
    <xf numFmtId="0" fontId="10" fillId="3" borderId="37" xfId="0" applyFont="1" applyFill="1" applyBorder="1" applyAlignment="1" applyProtection="1">
      <alignment/>
      <protection hidden="1"/>
    </xf>
    <xf numFmtId="0" fontId="10" fillId="3" borderId="38" xfId="0" applyFont="1" applyFill="1" applyBorder="1" applyAlignment="1" applyProtection="1">
      <alignment/>
      <protection hidden="1"/>
    </xf>
    <xf numFmtId="0" fontId="10" fillId="3" borderId="39" xfId="0" applyFont="1" applyFill="1" applyBorder="1" applyAlignment="1" applyProtection="1">
      <alignment horizontal="center"/>
      <protection hidden="1"/>
    </xf>
    <xf numFmtId="0" fontId="10" fillId="3" borderId="40" xfId="0" applyFont="1" applyFill="1" applyBorder="1" applyAlignment="1" applyProtection="1">
      <alignment/>
      <protection hidden="1"/>
    </xf>
    <xf numFmtId="0" fontId="10" fillId="2" borderId="12" xfId="0" applyFont="1" applyFill="1" applyBorder="1" applyAlignment="1" applyProtection="1">
      <alignment/>
      <protection hidden="1" locked="0"/>
    </xf>
    <xf numFmtId="177" fontId="9" fillId="2" borderId="11" xfId="0" applyNumberFormat="1" applyFont="1" applyFill="1" applyBorder="1" applyAlignment="1" applyProtection="1">
      <alignment/>
      <protection hidden="1" locked="0"/>
    </xf>
    <xf numFmtId="0" fontId="10" fillId="3" borderId="14" xfId="0" applyFont="1" applyFill="1" applyBorder="1" applyAlignment="1" applyProtection="1">
      <alignment horizontal="center" shrinkToFit="1"/>
      <protection hidden="1" locked="0"/>
    </xf>
    <xf numFmtId="0" fontId="10" fillId="2" borderId="0" xfId="0" applyFont="1" applyFill="1" applyAlignment="1" applyProtection="1">
      <alignment/>
      <protection hidden="1"/>
    </xf>
    <xf numFmtId="0" fontId="0" fillId="2" borderId="20" xfId="0" applyFill="1" applyBorder="1" applyAlignment="1" applyProtection="1">
      <alignment/>
      <protection hidden="1"/>
    </xf>
    <xf numFmtId="0" fontId="0" fillId="2" borderId="24" xfId="0" applyFill="1" applyBorder="1" applyAlignment="1" applyProtection="1">
      <alignment/>
      <protection hidden="1"/>
    </xf>
    <xf numFmtId="0" fontId="0" fillId="2" borderId="0" xfId="0" applyFill="1" applyAlignment="1" applyProtection="1">
      <alignment/>
      <protection hidden="1"/>
    </xf>
    <xf numFmtId="49" fontId="10" fillId="2" borderId="6" xfId="0" applyNumberFormat="1" applyFont="1" applyFill="1" applyBorder="1" applyAlignment="1" applyProtection="1">
      <alignment/>
      <protection hidden="1"/>
    </xf>
    <xf numFmtId="0" fontId="17" fillId="3" borderId="14" xfId="0" applyFont="1" applyFill="1" applyBorder="1" applyAlignment="1" applyProtection="1">
      <alignment horizontal="center" shrinkToFit="1"/>
      <protection hidden="1"/>
    </xf>
    <xf numFmtId="0" fontId="10" fillId="3" borderId="14" xfId="0" applyFont="1" applyFill="1" applyBorder="1" applyAlignment="1" applyProtection="1">
      <alignment horizontal="center" shrinkToFit="1"/>
      <protection hidden="1"/>
    </xf>
    <xf numFmtId="0" fontId="0" fillId="2" borderId="26" xfId="0" applyFill="1" applyBorder="1" applyAlignment="1" applyProtection="1">
      <alignment/>
      <protection hidden="1"/>
    </xf>
    <xf numFmtId="0" fontId="0" fillId="2" borderId="27" xfId="0" applyFill="1" applyBorder="1" applyAlignment="1" applyProtection="1">
      <alignment/>
      <protection hidden="1"/>
    </xf>
    <xf numFmtId="0" fontId="0" fillId="2" borderId="28" xfId="0" applyFill="1" applyBorder="1" applyAlignment="1" applyProtection="1">
      <alignment/>
      <protection hidden="1"/>
    </xf>
    <xf numFmtId="49" fontId="10" fillId="2" borderId="14" xfId="0" applyNumberFormat="1" applyFont="1" applyFill="1" applyBorder="1" applyAlignment="1" applyProtection="1">
      <alignment shrinkToFit="1"/>
      <protection hidden="1" locked="0"/>
    </xf>
    <xf numFmtId="9" fontId="10" fillId="2" borderId="14" xfId="0" applyNumberFormat="1" applyFont="1" applyFill="1" applyBorder="1" applyAlignment="1" applyProtection="1">
      <alignment/>
      <protection hidden="1" locked="0"/>
    </xf>
    <xf numFmtId="0" fontId="10" fillId="2" borderId="14" xfId="0" applyFont="1" applyFill="1" applyBorder="1" applyAlignment="1" applyProtection="1">
      <alignment/>
      <protection hidden="1" locked="0"/>
    </xf>
    <xf numFmtId="2" fontId="10" fillId="2" borderId="14" xfId="0" applyNumberFormat="1" applyFont="1" applyFill="1" applyBorder="1" applyAlignment="1" applyProtection="1">
      <alignment/>
      <protection hidden="1" locked="0"/>
    </xf>
    <xf numFmtId="2" fontId="10" fillId="2" borderId="41" xfId="0" applyNumberFormat="1" applyFont="1" applyFill="1" applyBorder="1" applyAlignment="1" applyProtection="1">
      <alignment/>
      <protection hidden="1" locked="0"/>
    </xf>
    <xf numFmtId="2" fontId="10" fillId="2" borderId="42" xfId="0" applyNumberFormat="1" applyFont="1" applyFill="1" applyBorder="1" applyAlignment="1" applyProtection="1">
      <alignment/>
      <protection hidden="1" locked="0"/>
    </xf>
    <xf numFmtId="0" fontId="10" fillId="3" borderId="14" xfId="0" applyFont="1" applyFill="1" applyBorder="1" applyAlignment="1" applyProtection="1">
      <alignment/>
      <protection hidden="1"/>
    </xf>
    <xf numFmtId="0" fontId="8" fillId="3" borderId="14" xfId="0" applyFont="1" applyFill="1" applyBorder="1" applyAlignment="1" applyProtection="1">
      <alignment/>
      <protection hidden="1"/>
    </xf>
    <xf numFmtId="0" fontId="7" fillId="3" borderId="14" xfId="0" applyFont="1" applyFill="1" applyBorder="1" applyAlignment="1" applyProtection="1">
      <alignment/>
      <protection hidden="1"/>
    </xf>
    <xf numFmtId="0" fontId="24" fillId="3" borderId="14" xfId="0" applyFont="1" applyFill="1" applyBorder="1" applyAlignment="1" applyProtection="1">
      <alignment/>
      <protection hidden="1"/>
    </xf>
    <xf numFmtId="0" fontId="24" fillId="3" borderId="41" xfId="0" applyFont="1" applyFill="1" applyBorder="1" applyAlignment="1" applyProtection="1">
      <alignment/>
      <protection hidden="1"/>
    </xf>
    <xf numFmtId="0" fontId="25" fillId="2" borderId="0" xfId="0" applyFont="1" applyFill="1" applyAlignment="1" applyProtection="1">
      <alignment/>
      <protection hidden="1" locked="0"/>
    </xf>
    <xf numFmtId="0" fontId="0" fillId="0" borderId="0" xfId="0" applyFont="1" applyAlignment="1" applyProtection="1">
      <alignment/>
      <protection hidden="1" locked="0"/>
    </xf>
    <xf numFmtId="49" fontId="18" fillId="9" borderId="18" xfId="0" applyNumberFormat="1" applyFont="1" applyFill="1" applyBorder="1" applyAlignment="1" applyProtection="1">
      <alignment/>
      <protection hidden="1"/>
    </xf>
    <xf numFmtId="0" fontId="10" fillId="2" borderId="43" xfId="0" applyFont="1" applyFill="1" applyBorder="1" applyAlignment="1" applyProtection="1">
      <alignment/>
      <protection hidden="1"/>
    </xf>
    <xf numFmtId="0" fontId="10" fillId="2" borderId="32" xfId="0" applyFont="1" applyFill="1" applyBorder="1" applyAlignment="1" applyProtection="1">
      <alignment/>
      <protection hidden="1"/>
    </xf>
    <xf numFmtId="0" fontId="17" fillId="2" borderId="0" xfId="0" applyFont="1" applyFill="1" applyBorder="1" applyAlignment="1" applyProtection="1">
      <alignment/>
      <protection hidden="1"/>
    </xf>
    <xf numFmtId="172" fontId="10" fillId="2" borderId="0" xfId="0" applyNumberFormat="1" applyFont="1" applyFill="1" applyBorder="1" applyAlignment="1" applyProtection="1">
      <alignment/>
      <protection hidden="1"/>
    </xf>
    <xf numFmtId="0" fontId="13" fillId="3" borderId="44" xfId="0" applyFont="1" applyFill="1" applyBorder="1" applyAlignment="1" applyProtection="1">
      <alignment horizontal="center" shrinkToFit="1"/>
      <protection hidden="1"/>
    </xf>
    <xf numFmtId="0" fontId="0" fillId="2" borderId="0" xfId="0" applyFont="1" applyFill="1" applyBorder="1" applyAlignment="1" applyProtection="1">
      <alignment/>
      <protection hidden="1"/>
    </xf>
    <xf numFmtId="0" fontId="0" fillId="2" borderId="0" xfId="0" applyFont="1" applyFill="1" applyAlignment="1" applyProtection="1">
      <alignment/>
      <protection hidden="1"/>
    </xf>
    <xf numFmtId="0" fontId="0" fillId="2" borderId="27" xfId="0" applyFont="1" applyFill="1" applyBorder="1" applyAlignment="1" applyProtection="1">
      <alignment/>
      <protection hidden="1"/>
    </xf>
    <xf numFmtId="0" fontId="10" fillId="2" borderId="1" xfId="0" applyFont="1" applyFill="1" applyBorder="1" applyAlignment="1" applyProtection="1">
      <alignment horizontal="left" vertical="top"/>
      <protection locked="0"/>
    </xf>
    <xf numFmtId="0" fontId="10" fillId="2" borderId="40" xfId="0" applyFont="1" applyFill="1" applyBorder="1" applyAlignment="1" applyProtection="1">
      <alignment horizontal="center"/>
      <protection locked="0"/>
    </xf>
    <xf numFmtId="0" fontId="10" fillId="2" borderId="45" xfId="0" applyFont="1" applyFill="1" applyBorder="1" applyAlignment="1" applyProtection="1">
      <alignment horizontal="center"/>
      <protection locked="0"/>
    </xf>
    <xf numFmtId="0" fontId="10" fillId="2" borderId="31" xfId="0" applyFont="1" applyFill="1" applyBorder="1" applyAlignment="1" applyProtection="1">
      <alignment/>
      <protection locked="0"/>
    </xf>
    <xf numFmtId="0" fontId="15" fillId="3" borderId="21" xfId="0" applyFont="1" applyFill="1" applyBorder="1" applyAlignment="1" applyProtection="1">
      <alignment horizontal="center"/>
      <protection hidden="1"/>
    </xf>
    <xf numFmtId="0" fontId="15" fillId="3" borderId="6" xfId="0" applyFont="1" applyFill="1" applyBorder="1" applyAlignment="1" applyProtection="1">
      <alignment horizontal="center"/>
      <protection hidden="1"/>
    </xf>
    <xf numFmtId="0" fontId="15" fillId="3" borderId="4" xfId="0" applyFont="1" applyFill="1" applyBorder="1" applyAlignment="1" applyProtection="1">
      <alignment horizontal="center"/>
      <protection hidden="1"/>
    </xf>
    <xf numFmtId="0" fontId="10" fillId="2" borderId="23" xfId="0" applyNumberFormat="1" applyFont="1" applyFill="1" applyBorder="1" applyAlignment="1" applyProtection="1">
      <alignment horizontal="left" vertical="top" wrapText="1"/>
      <protection locked="0"/>
    </xf>
    <xf numFmtId="0" fontId="10" fillId="2" borderId="0" xfId="0" applyNumberFormat="1"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protection locked="0"/>
    </xf>
    <xf numFmtId="0" fontId="10" fillId="2" borderId="2" xfId="0" applyFont="1" applyFill="1" applyBorder="1" applyAlignment="1" applyProtection="1">
      <alignment horizontal="left" vertical="top"/>
      <protection locked="0"/>
    </xf>
    <xf numFmtId="0" fontId="10" fillId="2" borderId="25" xfId="0" applyNumberFormat="1" applyFont="1" applyFill="1" applyBorder="1" applyAlignment="1" applyProtection="1">
      <alignment horizontal="left" vertical="top" wrapText="1"/>
      <protection locked="0"/>
    </xf>
    <xf numFmtId="0" fontId="10" fillId="2" borderId="5" xfId="0" applyNumberFormat="1" applyFont="1" applyFill="1" applyBorder="1" applyAlignment="1" applyProtection="1">
      <alignment horizontal="left" vertical="top" wrapText="1"/>
      <protection locked="0"/>
    </xf>
    <xf numFmtId="0" fontId="10" fillId="2" borderId="5" xfId="0" applyFont="1" applyFill="1" applyBorder="1" applyAlignment="1" applyProtection="1">
      <alignment horizontal="left" vertical="top"/>
      <protection locked="0"/>
    </xf>
    <xf numFmtId="0" fontId="10" fillId="3" borderId="40" xfId="0" applyFont="1" applyFill="1" applyBorder="1" applyAlignment="1" applyProtection="1">
      <alignment horizontal="center"/>
      <protection hidden="1"/>
    </xf>
    <xf numFmtId="0" fontId="10" fillId="3" borderId="45" xfId="0" applyFont="1" applyFill="1" applyBorder="1" applyAlignment="1" applyProtection="1">
      <alignment horizontal="center"/>
      <protection hidden="1"/>
    </xf>
    <xf numFmtId="0" fontId="10" fillId="2" borderId="45" xfId="0" applyFont="1" applyFill="1" applyBorder="1" applyAlignment="1" applyProtection="1">
      <alignment horizontal="right"/>
      <protection locked="0"/>
    </xf>
    <xf numFmtId="0" fontId="10" fillId="2" borderId="31" xfId="0" applyFont="1" applyFill="1" applyBorder="1" applyAlignment="1" applyProtection="1">
      <alignment horizontal="right"/>
      <protection locked="0"/>
    </xf>
    <xf numFmtId="0" fontId="10" fillId="2" borderId="2" xfId="0" applyNumberFormat="1" applyFont="1" applyFill="1" applyBorder="1" applyAlignment="1" applyProtection="1">
      <alignment horizontal="left" vertical="top" wrapText="1"/>
      <protection locked="0"/>
    </xf>
    <xf numFmtId="0" fontId="10" fillId="2" borderId="1" xfId="0" applyNumberFormat="1" applyFont="1" applyFill="1" applyBorder="1" applyAlignment="1" applyProtection="1">
      <alignment horizontal="left" vertical="top" wrapText="1"/>
      <protection locked="0"/>
    </xf>
    <xf numFmtId="0" fontId="15" fillId="3" borderId="25" xfId="0" applyFont="1" applyFill="1" applyBorder="1" applyAlignment="1" applyProtection="1">
      <alignment horizontal="center"/>
      <protection hidden="1"/>
    </xf>
    <xf numFmtId="0" fontId="15" fillId="3" borderId="5" xfId="0" applyFont="1" applyFill="1" applyBorder="1" applyAlignment="1" applyProtection="1">
      <alignment horizontal="center"/>
      <protection hidden="1"/>
    </xf>
    <xf numFmtId="49" fontId="13" fillId="9" borderId="26" xfId="0" applyNumberFormat="1" applyFont="1" applyFill="1" applyBorder="1" applyAlignment="1" applyProtection="1">
      <alignment/>
      <protection hidden="1"/>
    </xf>
    <xf numFmtId="49" fontId="4" fillId="9" borderId="27" xfId="0" applyNumberFormat="1" applyFont="1" applyFill="1" applyBorder="1" applyAlignment="1" applyProtection="1">
      <alignment/>
      <protection hidden="1"/>
    </xf>
    <xf numFmtId="49" fontId="4" fillId="9" borderId="28" xfId="0" applyNumberFormat="1" applyFont="1" applyFill="1" applyBorder="1" applyAlignment="1" applyProtection="1">
      <alignment/>
      <protection hidden="1"/>
    </xf>
    <xf numFmtId="0" fontId="15" fillId="3" borderId="46" xfId="0" applyFont="1" applyFill="1" applyBorder="1" applyAlignment="1" applyProtection="1">
      <alignment horizontal="center"/>
      <protection hidden="1"/>
    </xf>
    <xf numFmtId="49" fontId="3" fillId="9" borderId="47" xfId="0" applyNumberFormat="1" applyFont="1" applyFill="1" applyBorder="1" applyAlignment="1" applyProtection="1">
      <alignment/>
      <protection hidden="1"/>
    </xf>
    <xf numFmtId="0" fontId="0" fillId="0" borderId="18" xfId="0" applyBorder="1" applyAlignment="1" applyProtection="1">
      <alignment/>
      <protection hidden="1"/>
    </xf>
    <xf numFmtId="0" fontId="14" fillId="9" borderId="47" xfId="0" applyFont="1" applyFill="1" applyBorder="1" applyAlignment="1" applyProtection="1">
      <alignment horizontal="center"/>
      <protection hidden="1"/>
    </xf>
    <xf numFmtId="0" fontId="14" fillId="9" borderId="18" xfId="0" applyFont="1" applyFill="1" applyBorder="1" applyAlignment="1" applyProtection="1">
      <alignment horizontal="center"/>
      <protection hidden="1"/>
    </xf>
    <xf numFmtId="0" fontId="14" fillId="9" borderId="19" xfId="0" applyFont="1" applyFill="1" applyBorder="1" applyAlignment="1" applyProtection="1">
      <alignment horizontal="center"/>
      <protection hidden="1"/>
    </xf>
    <xf numFmtId="0" fontId="17" fillId="2" borderId="5"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protection locked="0"/>
    </xf>
    <xf numFmtId="0" fontId="10" fillId="2" borderId="14" xfId="0" applyFont="1" applyFill="1" applyBorder="1" applyAlignment="1" applyProtection="1">
      <alignment horizontal="center"/>
      <protection hidden="1"/>
    </xf>
    <xf numFmtId="0" fontId="10" fillId="2" borderId="40" xfId="0" applyFont="1" applyFill="1" applyBorder="1" applyAlignment="1" applyProtection="1">
      <alignment horizontal="center"/>
      <protection hidden="1"/>
    </xf>
    <xf numFmtId="0" fontId="10" fillId="2" borderId="31" xfId="0" applyFont="1" applyFill="1" applyBorder="1" applyAlignment="1" applyProtection="1">
      <alignment horizontal="center"/>
      <protection hidden="1"/>
    </xf>
    <xf numFmtId="0" fontId="10" fillId="3" borderId="14" xfId="0" applyFont="1" applyFill="1" applyBorder="1" applyAlignment="1" applyProtection="1">
      <alignment horizontal="center"/>
      <protection hidden="1"/>
    </xf>
    <xf numFmtId="0" fontId="10" fillId="3" borderId="48" xfId="0" applyFont="1" applyFill="1" applyBorder="1" applyAlignment="1" applyProtection="1">
      <alignment horizontal="center"/>
      <protection hidden="1"/>
    </xf>
    <xf numFmtId="0" fontId="10" fillId="3" borderId="35" xfId="0" applyFont="1" applyFill="1" applyBorder="1" applyAlignment="1" applyProtection="1">
      <alignment horizontal="center"/>
      <protection hidden="1"/>
    </xf>
    <xf numFmtId="0" fontId="10" fillId="3" borderId="8" xfId="0" applyFont="1" applyFill="1" applyBorder="1" applyAlignment="1" applyProtection="1">
      <alignment horizontal="center"/>
      <protection hidden="1"/>
    </xf>
    <xf numFmtId="0" fontId="13" fillId="3" borderId="21" xfId="0" applyFont="1" applyFill="1" applyBorder="1" applyAlignment="1" applyProtection="1">
      <alignment horizontal="center"/>
      <protection hidden="1"/>
    </xf>
    <xf numFmtId="0" fontId="13" fillId="3" borderId="6" xfId="0" applyFont="1" applyFill="1" applyBorder="1" applyAlignment="1" applyProtection="1">
      <alignment horizontal="center"/>
      <protection hidden="1"/>
    </xf>
    <xf numFmtId="0" fontId="13" fillId="3" borderId="4" xfId="0" applyFont="1" applyFill="1" applyBorder="1" applyAlignment="1" applyProtection="1">
      <alignment horizontal="center"/>
      <protection hidden="1"/>
    </xf>
    <xf numFmtId="0" fontId="10" fillId="3" borderId="39" xfId="0" applyFont="1" applyFill="1" applyBorder="1" applyAlignment="1" applyProtection="1">
      <alignment horizontal="center"/>
      <protection hidden="1"/>
    </xf>
    <xf numFmtId="0" fontId="10" fillId="3" borderId="39" xfId="0" applyFont="1" applyFill="1" applyBorder="1" applyAlignment="1" applyProtection="1">
      <alignment horizontal="center" vertical="center"/>
      <protection hidden="1"/>
    </xf>
    <xf numFmtId="1" fontId="16" fillId="2" borderId="29" xfId="0" applyNumberFormat="1" applyFont="1" applyFill="1" applyBorder="1" applyAlignment="1" applyProtection="1">
      <alignment horizontal="center" vertical="center"/>
      <protection hidden="1" locked="0"/>
    </xf>
    <xf numFmtId="0" fontId="10" fillId="3" borderId="49" xfId="0" applyFont="1" applyFill="1" applyBorder="1" applyAlignment="1" applyProtection="1">
      <alignment horizontal="center"/>
      <protection hidden="1"/>
    </xf>
    <xf numFmtId="0" fontId="10" fillId="3" borderId="34" xfId="0" applyFont="1" applyFill="1" applyBorder="1" applyAlignment="1" applyProtection="1">
      <alignment horizontal="center"/>
      <protection hidden="1"/>
    </xf>
    <xf numFmtId="0" fontId="10" fillId="3" borderId="25" xfId="0" applyFont="1" applyFill="1" applyBorder="1" applyAlignment="1" applyProtection="1">
      <alignment horizontal="center"/>
      <protection hidden="1"/>
    </xf>
    <xf numFmtId="0" fontId="10" fillId="3" borderId="5" xfId="0" applyFont="1" applyFill="1" applyBorder="1" applyAlignment="1" applyProtection="1">
      <alignment horizontal="center"/>
      <protection hidden="1"/>
    </xf>
    <xf numFmtId="0" fontId="13" fillId="3" borderId="40" xfId="0" applyFont="1" applyFill="1" applyBorder="1" applyAlignment="1" applyProtection="1">
      <alignment horizontal="center"/>
      <protection hidden="1"/>
    </xf>
    <xf numFmtId="0" fontId="13" fillId="3" borderId="45" xfId="0" applyFont="1" applyFill="1" applyBorder="1" applyAlignment="1" applyProtection="1">
      <alignment horizontal="center"/>
      <protection hidden="1"/>
    </xf>
    <xf numFmtId="0" fontId="13" fillId="3" borderId="31" xfId="0" applyFont="1" applyFill="1" applyBorder="1" applyAlignment="1" applyProtection="1">
      <alignment horizontal="center"/>
      <protection hidden="1"/>
    </xf>
    <xf numFmtId="0" fontId="10" fillId="2" borderId="40" xfId="0" applyFont="1" applyFill="1" applyBorder="1" applyAlignment="1" applyProtection="1">
      <alignment horizontal="left" shrinkToFit="1"/>
      <protection locked="0"/>
    </xf>
    <xf numFmtId="0" fontId="10" fillId="2" borderId="45" xfId="0" applyFont="1" applyFill="1" applyBorder="1" applyAlignment="1" applyProtection="1">
      <alignment horizontal="left" shrinkToFit="1"/>
      <protection locked="0"/>
    </xf>
    <xf numFmtId="0" fontId="10" fillId="2" borderId="31" xfId="0" applyFont="1" applyFill="1" applyBorder="1" applyAlignment="1" applyProtection="1">
      <alignment horizontal="left" shrinkToFit="1"/>
      <protection locked="0"/>
    </xf>
    <xf numFmtId="0" fontId="13" fillId="3" borderId="23" xfId="0" applyFont="1" applyFill="1" applyBorder="1" applyAlignment="1" applyProtection="1">
      <alignment horizontal="center"/>
      <protection hidden="1"/>
    </xf>
    <xf numFmtId="0" fontId="13" fillId="3" borderId="0" xfId="0" applyFont="1" applyFill="1" applyBorder="1" applyAlignment="1" applyProtection="1">
      <alignment horizontal="center"/>
      <protection hidden="1"/>
    </xf>
    <xf numFmtId="0" fontId="13" fillId="3" borderId="2" xfId="0" applyFont="1" applyFill="1" applyBorder="1" applyAlignment="1" applyProtection="1">
      <alignment horizontal="center"/>
      <protection hidden="1"/>
    </xf>
    <xf numFmtId="0" fontId="10" fillId="2" borderId="50" xfId="0" applyFont="1" applyFill="1" applyBorder="1" applyAlignment="1" applyProtection="1">
      <alignment horizontal="center"/>
      <protection hidden="1"/>
    </xf>
    <xf numFmtId="0" fontId="10" fillId="2" borderId="14" xfId="0" applyFont="1" applyFill="1" applyBorder="1" applyAlignment="1" applyProtection="1">
      <alignment/>
      <protection hidden="1"/>
    </xf>
    <xf numFmtId="0" fontId="16" fillId="3" borderId="33" xfId="0" applyFont="1" applyFill="1" applyBorder="1" applyAlignment="1" applyProtection="1">
      <alignment horizontal="center" vertical="top"/>
      <protection hidden="1"/>
    </xf>
    <xf numFmtId="0" fontId="10" fillId="2" borderId="40" xfId="0" applyFont="1" applyFill="1" applyBorder="1" applyAlignment="1" applyProtection="1">
      <alignment shrinkToFit="1"/>
      <protection hidden="1" locked="0"/>
    </xf>
    <xf numFmtId="0" fontId="10" fillId="2" borderId="31" xfId="0" applyFont="1" applyFill="1" applyBorder="1" applyAlignment="1" applyProtection="1">
      <alignment shrinkToFit="1"/>
      <protection hidden="1" locked="0"/>
    </xf>
    <xf numFmtId="0" fontId="10" fillId="2" borderId="6" xfId="0" applyFont="1" applyFill="1" applyBorder="1" applyAlignment="1" applyProtection="1">
      <alignment horizontal="center" shrinkToFit="1"/>
      <protection hidden="1"/>
    </xf>
    <xf numFmtId="0" fontId="10" fillId="3" borderId="40" xfId="0" applyFont="1" applyFill="1" applyBorder="1" applyAlignment="1" applyProtection="1">
      <alignment horizontal="center" shrinkToFit="1"/>
      <protection hidden="1" locked="0"/>
    </xf>
    <xf numFmtId="0" fontId="10" fillId="3" borderId="45" xfId="0" applyFont="1" applyFill="1" applyBorder="1" applyAlignment="1" applyProtection="1">
      <alignment horizontal="center" shrinkToFit="1"/>
      <protection hidden="1" locked="0"/>
    </xf>
    <xf numFmtId="0" fontId="0" fillId="0" borderId="31" xfId="0" applyBorder="1" applyAlignment="1" applyProtection="1">
      <alignment/>
      <protection hidden="1" locked="0"/>
    </xf>
    <xf numFmtId="0" fontId="10" fillId="2" borderId="40" xfId="0" applyFont="1" applyFill="1" applyBorder="1" applyAlignment="1" applyProtection="1">
      <alignment horizontal="right"/>
      <protection hidden="1"/>
    </xf>
    <xf numFmtId="0" fontId="10" fillId="2" borderId="45" xfId="0" applyFont="1" applyFill="1" applyBorder="1" applyAlignment="1" applyProtection="1">
      <alignment horizontal="right"/>
      <protection hidden="1"/>
    </xf>
    <xf numFmtId="0" fontId="10" fillId="2" borderId="31" xfId="0" applyFont="1" applyFill="1" applyBorder="1" applyAlignment="1" applyProtection="1">
      <alignment horizontal="right"/>
      <protection hidden="1"/>
    </xf>
    <xf numFmtId="0" fontId="13" fillId="3" borderId="25" xfId="0" applyFont="1" applyFill="1" applyBorder="1" applyAlignment="1" applyProtection="1">
      <alignment horizontal="center"/>
      <protection hidden="1"/>
    </xf>
    <xf numFmtId="0" fontId="10" fillId="3" borderId="31" xfId="0" applyFont="1" applyFill="1" applyBorder="1" applyAlignment="1" applyProtection="1">
      <alignment horizontal="center"/>
      <protection hidden="1"/>
    </xf>
    <xf numFmtId="0" fontId="10" fillId="2" borderId="51" xfId="0" applyFont="1" applyFill="1" applyBorder="1" applyAlignment="1" applyProtection="1">
      <alignment horizontal="right" vertical="center" shrinkToFit="1"/>
      <protection hidden="1"/>
    </xf>
    <xf numFmtId="0" fontId="10" fillId="2" borderId="45" xfId="0" applyFont="1" applyFill="1" applyBorder="1" applyAlignment="1" applyProtection="1">
      <alignment horizontal="right" vertical="center" shrinkToFit="1"/>
      <protection hidden="1"/>
    </xf>
    <xf numFmtId="0" fontId="10" fillId="2" borderId="31" xfId="0" applyFont="1" applyFill="1" applyBorder="1" applyAlignment="1" applyProtection="1">
      <alignment horizontal="right" vertical="center" shrinkToFit="1"/>
      <protection hidden="1"/>
    </xf>
    <xf numFmtId="0" fontId="10" fillId="2" borderId="40" xfId="0" applyFont="1" applyFill="1" applyBorder="1" applyAlignment="1" applyProtection="1">
      <alignment horizontal="center" shrinkToFit="1"/>
      <protection hidden="1"/>
    </xf>
    <xf numFmtId="0" fontId="10" fillId="2" borderId="45" xfId="0" applyFont="1" applyFill="1" applyBorder="1" applyAlignment="1" applyProtection="1">
      <alignment horizontal="center" shrinkToFit="1"/>
      <protection hidden="1"/>
    </xf>
    <xf numFmtId="0" fontId="0" fillId="0" borderId="31" xfId="0" applyBorder="1" applyAlignment="1" applyProtection="1">
      <alignment/>
      <protection hidden="1"/>
    </xf>
    <xf numFmtId="0" fontId="10" fillId="2" borderId="40" xfId="0" applyFont="1" applyFill="1" applyBorder="1" applyAlignment="1" applyProtection="1">
      <alignment horizontal="center" shrinkToFit="1"/>
      <protection locked="0"/>
    </xf>
    <xf numFmtId="0" fontId="10" fillId="2" borderId="31" xfId="0" applyFont="1" applyFill="1" applyBorder="1" applyAlignment="1" applyProtection="1">
      <alignment horizontal="center" shrinkToFit="1"/>
      <protection locked="0"/>
    </xf>
    <xf numFmtId="0" fontId="10" fillId="2" borderId="45" xfId="0" applyFont="1" applyFill="1" applyBorder="1" applyAlignment="1" applyProtection="1">
      <alignment horizontal="center" shrinkToFit="1"/>
      <protection locked="0"/>
    </xf>
    <xf numFmtId="0" fontId="13" fillId="3" borderId="40" xfId="0" applyFont="1" applyFill="1" applyBorder="1" applyAlignment="1" applyProtection="1">
      <alignment horizontal="center" shrinkToFit="1"/>
      <protection hidden="1"/>
    </xf>
    <xf numFmtId="0" fontId="10" fillId="0" borderId="45" xfId="0" applyFont="1" applyBorder="1" applyAlignment="1" applyProtection="1">
      <alignment horizontal="center" shrinkToFit="1"/>
      <protection hidden="1"/>
    </xf>
    <xf numFmtId="0" fontId="10" fillId="0" borderId="31" xfId="0" applyFont="1" applyBorder="1" applyAlignment="1" applyProtection="1">
      <alignment horizontal="center" shrinkToFit="1"/>
      <protection hidden="1"/>
    </xf>
    <xf numFmtId="0" fontId="10" fillId="2" borderId="51" xfId="0" applyFont="1" applyFill="1" applyBorder="1" applyAlignment="1" applyProtection="1">
      <alignment horizontal="center" vertical="center" shrinkToFit="1"/>
      <protection hidden="1"/>
    </xf>
    <xf numFmtId="0" fontId="10" fillId="2" borderId="45" xfId="0" applyFont="1" applyFill="1" applyBorder="1" applyAlignment="1" applyProtection="1">
      <alignment horizontal="center" vertical="center" shrinkToFit="1"/>
      <protection hidden="1"/>
    </xf>
    <xf numFmtId="0" fontId="10" fillId="2" borderId="31" xfId="0" applyFont="1" applyFill="1" applyBorder="1" applyAlignment="1" applyProtection="1">
      <alignment horizontal="center" vertical="center" shrinkToFit="1"/>
      <protection hidden="1"/>
    </xf>
    <xf numFmtId="0" fontId="13" fillId="3" borderId="45" xfId="0" applyFont="1" applyFill="1" applyBorder="1" applyAlignment="1" applyProtection="1">
      <alignment horizontal="center" shrinkToFit="1"/>
      <protection hidden="1"/>
    </xf>
    <xf numFmtId="0" fontId="13" fillId="3" borderId="31" xfId="0" applyFont="1" applyFill="1" applyBorder="1" applyAlignment="1" applyProtection="1">
      <alignment horizontal="center" shrinkToFit="1"/>
      <protection hidden="1"/>
    </xf>
    <xf numFmtId="0" fontId="13" fillId="3" borderId="14" xfId="0" applyFont="1" applyFill="1" applyBorder="1" applyAlignment="1" applyProtection="1">
      <alignment horizontal="center"/>
      <protection hidden="1"/>
    </xf>
    <xf numFmtId="0" fontId="16" fillId="3" borderId="12" xfId="0" applyFont="1" applyFill="1" applyBorder="1" applyAlignment="1" applyProtection="1">
      <alignment horizontal="center" vertical="center" shrinkToFit="1"/>
      <protection locked="0"/>
    </xf>
    <xf numFmtId="0" fontId="16" fillId="3" borderId="52" xfId="0" applyFont="1" applyFill="1" applyBorder="1" applyAlignment="1" applyProtection="1">
      <alignment horizontal="center" vertical="center" shrinkToFit="1"/>
      <protection locked="0"/>
    </xf>
    <xf numFmtId="0" fontId="16" fillId="3" borderId="39" xfId="0" applyFont="1" applyFill="1" applyBorder="1" applyAlignment="1" applyProtection="1">
      <alignment horizontal="center" vertical="center" shrinkToFit="1"/>
      <protection locked="0"/>
    </xf>
    <xf numFmtId="0" fontId="16" fillId="3" borderId="14" xfId="0" applyFont="1" applyFill="1" applyBorder="1" applyAlignment="1" applyProtection="1">
      <alignment horizontal="center" vertical="center" shrinkToFit="1"/>
      <protection locked="0"/>
    </xf>
    <xf numFmtId="0" fontId="10" fillId="3" borderId="14" xfId="0" applyFont="1" applyFill="1" applyBorder="1" applyAlignment="1" applyProtection="1">
      <alignment horizontal="center" vertical="center"/>
      <protection hidden="1"/>
    </xf>
    <xf numFmtId="0" fontId="10" fillId="2" borderId="14" xfId="0" applyFont="1" applyFill="1" applyBorder="1" applyAlignment="1" applyProtection="1">
      <alignment horizontal="center" shrinkToFit="1"/>
      <protection locked="0"/>
    </xf>
    <xf numFmtId="0" fontId="10" fillId="2" borderId="41" xfId="0" applyFont="1" applyFill="1" applyBorder="1" applyAlignment="1" applyProtection="1">
      <alignment horizontal="center" shrinkToFit="1"/>
      <protection locked="0"/>
    </xf>
    <xf numFmtId="0" fontId="10" fillId="2" borderId="42" xfId="0" applyFont="1" applyFill="1" applyBorder="1" applyAlignment="1" applyProtection="1">
      <alignment horizontal="center" shrinkToFit="1"/>
      <protection locked="0"/>
    </xf>
    <xf numFmtId="0" fontId="13" fillId="3" borderId="13" xfId="0" applyFont="1" applyFill="1" applyBorder="1" applyAlignment="1" applyProtection="1">
      <alignment horizontal="center" vertical="center" textRotation="90"/>
      <protection hidden="1"/>
    </xf>
    <xf numFmtId="0" fontId="13" fillId="3" borderId="53" xfId="0" applyFont="1" applyFill="1" applyBorder="1" applyAlignment="1" applyProtection="1">
      <alignment horizontal="center" vertical="center"/>
      <protection hidden="1"/>
    </xf>
    <xf numFmtId="0" fontId="13" fillId="3" borderId="32" xfId="0" applyFont="1" applyFill="1" applyBorder="1" applyAlignment="1" applyProtection="1">
      <alignment horizontal="center" vertical="center"/>
      <protection hidden="1"/>
    </xf>
    <xf numFmtId="0" fontId="13" fillId="3" borderId="54" xfId="0" applyFont="1" applyFill="1" applyBorder="1" applyAlignment="1" applyProtection="1">
      <alignment horizontal="center" vertical="center"/>
      <protection hidden="1"/>
    </xf>
    <xf numFmtId="0" fontId="19" fillId="3" borderId="42" xfId="0" applyFont="1" applyFill="1" applyBorder="1" applyAlignment="1" applyProtection="1">
      <alignment horizontal="center" shrinkToFit="1"/>
      <protection locked="0"/>
    </xf>
    <xf numFmtId="0" fontId="19" fillId="3" borderId="55" xfId="0" applyFont="1" applyFill="1" applyBorder="1" applyAlignment="1" applyProtection="1">
      <alignment horizontal="center" shrinkToFit="1"/>
      <protection locked="0"/>
    </xf>
    <xf numFmtId="0" fontId="14" fillId="9" borderId="20" xfId="0" applyFont="1" applyFill="1" applyBorder="1" applyAlignment="1" applyProtection="1">
      <alignment horizontal="center"/>
      <protection hidden="1"/>
    </xf>
    <xf numFmtId="0" fontId="0" fillId="0" borderId="0" xfId="0" applyAlignment="1" applyProtection="1">
      <alignment/>
      <protection hidden="1"/>
    </xf>
    <xf numFmtId="0" fontId="0" fillId="0" borderId="24" xfId="0" applyBorder="1" applyAlignment="1" applyProtection="1">
      <alignment/>
      <protection hidden="1"/>
    </xf>
    <xf numFmtId="49" fontId="13" fillId="9" borderId="20" xfId="0" applyNumberFormat="1" applyFont="1" applyFill="1" applyBorder="1" applyAlignment="1" applyProtection="1">
      <alignment/>
      <protection hidden="1"/>
    </xf>
    <xf numFmtId="49" fontId="4" fillId="9" borderId="0" xfId="0" applyNumberFormat="1" applyFont="1" applyFill="1" applyBorder="1" applyAlignment="1" applyProtection="1">
      <alignment/>
      <protection hidden="1"/>
    </xf>
    <xf numFmtId="0" fontId="20" fillId="2" borderId="14" xfId="0" applyFont="1" applyFill="1" applyBorder="1" applyAlignment="1" applyProtection="1">
      <alignment vertical="top" shrinkToFit="1"/>
      <protection locked="0"/>
    </xf>
    <xf numFmtId="0" fontId="20" fillId="2" borderId="12" xfId="0" applyFont="1" applyFill="1" applyBorder="1" applyAlignment="1" applyProtection="1">
      <alignment vertical="top" shrinkToFit="1"/>
      <protection locked="0"/>
    </xf>
    <xf numFmtId="0" fontId="20" fillId="2" borderId="42" xfId="0" applyFont="1" applyFill="1" applyBorder="1" applyAlignment="1" applyProtection="1">
      <alignment vertical="top" shrinkToFit="1"/>
      <protection locked="0"/>
    </xf>
    <xf numFmtId="0" fontId="20" fillId="2" borderId="41" xfId="0" applyFont="1" applyFill="1" applyBorder="1" applyAlignment="1" applyProtection="1">
      <alignment vertical="top" shrinkToFit="1"/>
      <protection locked="0"/>
    </xf>
    <xf numFmtId="0" fontId="21" fillId="3" borderId="56" xfId="0" applyFont="1" applyFill="1" applyBorder="1" applyAlignment="1" applyProtection="1">
      <alignment horizontal="center" vertical="center"/>
      <protection hidden="1"/>
    </xf>
    <xf numFmtId="0" fontId="6" fillId="3" borderId="57" xfId="0" applyFont="1" applyFill="1" applyBorder="1" applyAlignment="1" applyProtection="1">
      <alignment horizontal="center" vertical="center"/>
      <protection hidden="1"/>
    </xf>
    <xf numFmtId="0" fontId="6" fillId="3" borderId="58" xfId="0" applyFont="1" applyFill="1" applyBorder="1" applyAlignment="1" applyProtection="1">
      <alignment horizontal="center" vertical="center"/>
      <protection hidden="1"/>
    </xf>
    <xf numFmtId="0" fontId="6" fillId="3" borderId="59" xfId="0" applyFont="1" applyFill="1" applyBorder="1" applyAlignment="1" applyProtection="1">
      <alignment horizontal="center" vertical="center"/>
      <protection hidden="1"/>
    </xf>
    <xf numFmtId="0" fontId="20" fillId="2" borderId="11" xfId="0" applyFont="1" applyFill="1" applyBorder="1" applyAlignment="1" applyProtection="1">
      <alignment vertical="top" shrinkToFit="1"/>
      <protection locked="0"/>
    </xf>
    <xf numFmtId="0" fontId="19" fillId="3" borderId="14" xfId="0" applyFont="1" applyFill="1" applyBorder="1" applyAlignment="1" applyProtection="1">
      <alignment horizontal="center" shrinkToFit="1"/>
      <protection locked="0"/>
    </xf>
    <xf numFmtId="0" fontId="19" fillId="3" borderId="11" xfId="0" applyFont="1" applyFill="1" applyBorder="1" applyAlignment="1" applyProtection="1">
      <alignment horizontal="center" shrinkToFit="1"/>
      <protection locked="0"/>
    </xf>
    <xf numFmtId="0" fontId="20" fillId="2" borderId="17" xfId="0" applyFont="1" applyFill="1" applyBorder="1" applyAlignment="1" applyProtection="1">
      <alignment vertical="top" shrinkToFit="1"/>
      <protection locked="0"/>
    </xf>
    <xf numFmtId="0" fontId="19" fillId="3" borderId="40" xfId="0" applyFont="1" applyFill="1" applyBorder="1" applyAlignment="1" applyProtection="1">
      <alignment horizontal="center" shrinkToFit="1"/>
      <protection locked="0"/>
    </xf>
    <xf numFmtId="0" fontId="19" fillId="3" borderId="3" xfId="0" applyFont="1" applyFill="1" applyBorder="1" applyAlignment="1" applyProtection="1">
      <alignment horizontal="center" shrinkToFit="1"/>
      <protection locked="0"/>
    </xf>
    <xf numFmtId="0" fontId="20" fillId="2" borderId="40" xfId="0" applyFont="1" applyFill="1" applyBorder="1" applyAlignment="1" applyProtection="1">
      <alignment vertical="top" shrinkToFit="1"/>
      <protection locked="0"/>
    </xf>
    <xf numFmtId="0" fontId="20" fillId="2" borderId="3" xfId="0" applyFont="1" applyFill="1" applyBorder="1" applyAlignment="1" applyProtection="1">
      <alignment vertical="top" shrinkToFit="1"/>
      <protection locked="0"/>
    </xf>
    <xf numFmtId="0" fontId="20" fillId="2" borderId="60" xfId="0" applyFont="1" applyFill="1" applyBorder="1" applyAlignment="1" applyProtection="1">
      <alignment vertical="top" shrinkToFit="1"/>
      <protection locked="0"/>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8">
    <dxf>
      <font>
        <b/>
        <i val="0"/>
        <color rgb="FF008000"/>
      </font>
      <border/>
    </dxf>
    <dxf>
      <font>
        <b val="0"/>
        <i/>
        <u val="single"/>
        <color rgb="FF808000"/>
      </font>
      <border/>
    </dxf>
    <dxf>
      <font>
        <b val="0"/>
        <i/>
        <u val="double"/>
        <color rgb="FFFF0000"/>
      </font>
      <border/>
    </dxf>
    <dxf>
      <font>
        <b val="0"/>
        <i/>
        <color rgb="FF808000"/>
      </font>
      <border/>
    </dxf>
    <dxf>
      <font>
        <b val="0"/>
        <i/>
        <u val="none"/>
        <strike/>
        <color rgb="FFFF0000"/>
      </font>
      <border/>
    </dxf>
    <dxf>
      <font>
        <b val="0"/>
        <i/>
        <u val="single"/>
        <color rgb="FFFF0000"/>
      </font>
      <border/>
    </dxf>
    <dxf>
      <fill>
        <patternFill>
          <bgColor rgb="FFC0C0C0"/>
        </patternFill>
      </fill>
      <border/>
    </dxf>
    <dxf>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8"/>
  <sheetViews>
    <sheetView workbookViewId="0" topLeftCell="A1">
      <selection activeCell="A7" sqref="A7"/>
    </sheetView>
  </sheetViews>
  <sheetFormatPr defaultColWidth="9.00390625" defaultRowHeight="12.75"/>
  <cols>
    <col min="1" max="1" width="10.25390625" style="0" bestFit="1" customWidth="1"/>
    <col min="2" max="2" width="38.875" style="0" customWidth="1"/>
  </cols>
  <sheetData>
    <row r="1" spans="1:2" ht="25.5">
      <c r="A1" s="36" t="s">
        <v>268</v>
      </c>
      <c r="B1" s="36" t="s">
        <v>269</v>
      </c>
    </row>
    <row r="2" spans="1:2" ht="12.75">
      <c r="A2" s="35" t="s">
        <v>270</v>
      </c>
      <c r="B2" s="35">
        <v>38</v>
      </c>
    </row>
    <row r="3" spans="1:2" ht="25.5">
      <c r="A3" s="35" t="s">
        <v>271</v>
      </c>
      <c r="B3" s="35">
        <v>25</v>
      </c>
    </row>
    <row r="4" spans="1:2" ht="12.75">
      <c r="A4" s="35" t="s">
        <v>272</v>
      </c>
      <c r="B4" s="35">
        <v>41</v>
      </c>
    </row>
    <row r="5" spans="1:2" ht="12.75">
      <c r="A5" s="35" t="s">
        <v>273</v>
      </c>
      <c r="B5" s="35">
        <v>40</v>
      </c>
    </row>
    <row r="6" spans="1:2" ht="12.75">
      <c r="A6" s="36" t="s">
        <v>266</v>
      </c>
      <c r="B6" s="36" t="s">
        <v>267</v>
      </c>
    </row>
    <row r="7" spans="1:2" ht="38.25">
      <c r="A7" s="35" t="e">
        <f>INDEX(A2:A5,MATCH("Груши",A2:A5,0),2)</f>
        <v>#REF!</v>
      </c>
      <c r="B7" s="35" t="s">
        <v>274</v>
      </c>
    </row>
    <row r="8" spans="1:2" ht="12.75">
      <c r="A8" s="35"/>
      <c r="B8" s="35"/>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I53"/>
  <sheetViews>
    <sheetView tabSelected="1" workbookViewId="0" topLeftCell="A1">
      <pane ySplit="4" topLeftCell="BM5" activePane="bottomLeft" state="frozen"/>
      <selection pane="topLeft" activeCell="J18" sqref="J18"/>
      <selection pane="bottomLeft" activeCell="A1" sqref="A1:E1"/>
    </sheetView>
  </sheetViews>
  <sheetFormatPr defaultColWidth="9.00390625" defaultRowHeight="12.75"/>
  <cols>
    <col min="1" max="4" width="9.125" style="68" customWidth="1"/>
    <col min="5" max="5" width="9.375" style="68" bestFit="1" customWidth="1"/>
    <col min="6" max="7" width="9.125" style="68" customWidth="1"/>
    <col min="8" max="8" width="9.75390625" style="68" bestFit="1" customWidth="1"/>
    <col min="9" max="9" width="9.25390625" style="68" customWidth="1"/>
    <col min="10" max="16384" width="9.125" style="68" customWidth="1"/>
  </cols>
  <sheetData>
    <row r="1" spans="1:9" ht="24" thickTop="1">
      <c r="A1" s="153" t="s">
        <v>447</v>
      </c>
      <c r="B1" s="154"/>
      <c r="C1" s="154"/>
      <c r="D1" s="154"/>
      <c r="E1" s="154"/>
      <c r="F1" s="46">
        <f>IF(ISBLANK(ИМЯПЕРСОНАЖА),"",ИМЯПЕРСОНАЖА)</f>
      </c>
      <c r="G1" s="47"/>
      <c r="H1" s="47"/>
      <c r="I1" s="48"/>
    </row>
    <row r="2" spans="1:9" ht="16.5" thickBot="1">
      <c r="A2" s="149" t="s">
        <v>448</v>
      </c>
      <c r="B2" s="150"/>
      <c r="C2" s="150"/>
      <c r="D2" s="150"/>
      <c r="E2" s="150"/>
      <c r="F2" s="150"/>
      <c r="G2" s="150"/>
      <c r="H2" s="150"/>
      <c r="I2" s="151"/>
    </row>
    <row r="3" spans="1:9" ht="14.25" thickBot="1" thickTop="1">
      <c r="A3" s="49" t="s">
        <v>9</v>
      </c>
      <c r="B3" s="50"/>
      <c r="C3" s="50"/>
      <c r="D3" s="50"/>
      <c r="E3" s="50"/>
      <c r="F3" s="50"/>
      <c r="G3" s="50"/>
      <c r="H3" s="50"/>
      <c r="I3" s="50"/>
    </row>
    <row r="4" spans="1:9" ht="18.75" thickTop="1">
      <c r="A4" s="155" t="s">
        <v>41</v>
      </c>
      <c r="B4" s="156"/>
      <c r="C4" s="156"/>
      <c r="D4" s="156"/>
      <c r="E4" s="156"/>
      <c r="F4" s="156"/>
      <c r="G4" s="156"/>
      <c r="H4" s="156"/>
      <c r="I4" s="157"/>
    </row>
    <row r="5" spans="1:9" ht="15">
      <c r="A5" s="152" t="s">
        <v>34</v>
      </c>
      <c r="B5" s="148"/>
      <c r="C5" s="158"/>
      <c r="D5" s="158"/>
      <c r="E5" s="159"/>
      <c r="F5" s="50"/>
      <c r="G5" s="51" t="s">
        <v>35</v>
      </c>
      <c r="H5" s="64"/>
      <c r="I5" s="52"/>
    </row>
    <row r="6" spans="1:9" ht="15">
      <c r="A6" s="49"/>
      <c r="B6" s="53" t="s">
        <v>43</v>
      </c>
      <c r="C6" s="6"/>
      <c r="D6" s="54" t="s">
        <v>44</v>
      </c>
      <c r="E6" s="4"/>
      <c r="F6" s="50"/>
      <c r="G6" s="55" t="s">
        <v>36</v>
      </c>
      <c r="H6" s="65"/>
      <c r="I6" s="56"/>
    </row>
    <row r="7" spans="1:9" ht="15">
      <c r="A7" s="49"/>
      <c r="B7" s="57" t="s">
        <v>45</v>
      </c>
      <c r="C7" s="5"/>
      <c r="D7" s="58" t="s">
        <v>46</v>
      </c>
      <c r="E7" s="1" t="str">
        <f>IF(ISERROR(FLOOR((1*(IF(ПОЛ="Жен.",0.9,IF(ПОЛ="Муж.",1,1.2))*C7+(C7-170)/2)*((IF(ПОЛ="Жен.",0.9,IF(ПОЛ="Муж.",1,1.2))*СИЛ/ЛОВ-1)/5+1)-0)*(ЖИВ/50),1)),"?",FLOOR((1*(IF(ПОЛ="Жен.",0.9,IF(ПОЛ="Муж.",1,1.2))*C7+(C7-170)/2)*((IF(ПОЛ="Жен.",0.9,IF(ПОЛ="Муж.",1,1.2))*СИЛ/ЛОВ-1)/5+1)-0)*(ЖИВ/50),1))</f>
        <v>?</v>
      </c>
      <c r="F7" s="50"/>
      <c r="G7" s="55" t="s">
        <v>38</v>
      </c>
      <c r="H7" s="66">
        <v>0</v>
      </c>
      <c r="I7" s="56"/>
    </row>
    <row r="8" spans="1:9" ht="15">
      <c r="A8" s="49"/>
      <c r="B8" s="50"/>
      <c r="C8" s="50"/>
      <c r="D8" s="50"/>
      <c r="E8" s="50"/>
      <c r="F8" s="50"/>
      <c r="G8" s="55" t="s">
        <v>39</v>
      </c>
      <c r="H8" s="2">
        <f>FLOOR((500+SQRT(2000*H7+500^2))/(1000),1)</f>
        <v>1</v>
      </c>
      <c r="I8" s="56"/>
    </row>
    <row r="9" spans="1:9" ht="15">
      <c r="A9" s="49"/>
      <c r="B9" s="141" t="s">
        <v>239</v>
      </c>
      <c r="C9" s="142"/>
      <c r="D9" s="143"/>
      <c r="E9" s="144"/>
      <c r="F9" s="50"/>
      <c r="G9" s="147" t="s">
        <v>42</v>
      </c>
      <c r="H9" s="148"/>
      <c r="I9" s="3">
        <f>H8*(1000*H8+1000)/2</f>
        <v>1000</v>
      </c>
    </row>
    <row r="10" spans="1:9" ht="12.75">
      <c r="A10" s="49"/>
      <c r="B10" s="50"/>
      <c r="C10" s="50"/>
      <c r="D10" s="50"/>
      <c r="E10" s="50"/>
      <c r="F10" s="50"/>
      <c r="G10" s="50"/>
      <c r="H10" s="50"/>
      <c r="I10" s="56"/>
    </row>
    <row r="11" spans="1:9" ht="15">
      <c r="A11" s="49"/>
      <c r="B11" s="131" t="s">
        <v>37</v>
      </c>
      <c r="C11" s="132"/>
      <c r="D11" s="132"/>
      <c r="E11" s="132"/>
      <c r="F11" s="132"/>
      <c r="G11" s="132"/>
      <c r="H11" s="133"/>
      <c r="I11" s="56"/>
    </row>
    <row r="12" spans="1:9" ht="12.75" customHeight="1">
      <c r="A12" s="49"/>
      <c r="B12" s="134"/>
      <c r="C12" s="135"/>
      <c r="D12" s="135"/>
      <c r="E12" s="135"/>
      <c r="F12" s="135"/>
      <c r="G12" s="135"/>
      <c r="H12" s="145"/>
      <c r="I12" s="56"/>
    </row>
    <row r="13" spans="1:9" ht="12.75">
      <c r="A13" s="49"/>
      <c r="B13" s="134"/>
      <c r="C13" s="135"/>
      <c r="D13" s="135"/>
      <c r="E13" s="135"/>
      <c r="F13" s="135"/>
      <c r="G13" s="135"/>
      <c r="H13" s="145"/>
      <c r="I13" s="56"/>
    </row>
    <row r="14" spans="1:9" ht="12.75">
      <c r="A14" s="49"/>
      <c r="B14" s="134"/>
      <c r="C14" s="135"/>
      <c r="D14" s="135"/>
      <c r="E14" s="135"/>
      <c r="F14" s="135"/>
      <c r="G14" s="135"/>
      <c r="H14" s="145"/>
      <c r="I14" s="56"/>
    </row>
    <row r="15" spans="1:9" ht="12.75">
      <c r="A15" s="49"/>
      <c r="B15" s="138"/>
      <c r="C15" s="139"/>
      <c r="D15" s="139"/>
      <c r="E15" s="139"/>
      <c r="F15" s="139"/>
      <c r="G15" s="139"/>
      <c r="H15" s="146"/>
      <c r="I15" s="56"/>
    </row>
    <row r="16" spans="1:9" ht="12.75" customHeight="1">
      <c r="A16" s="49"/>
      <c r="B16" s="50"/>
      <c r="C16" s="50"/>
      <c r="D16" s="50"/>
      <c r="E16" s="50"/>
      <c r="F16" s="50"/>
      <c r="G16" s="50"/>
      <c r="H16" s="50"/>
      <c r="I16" s="56"/>
    </row>
    <row r="17" spans="1:9" ht="15">
      <c r="A17" s="49"/>
      <c r="B17" s="131" t="s">
        <v>40</v>
      </c>
      <c r="C17" s="132"/>
      <c r="D17" s="132"/>
      <c r="E17" s="132"/>
      <c r="F17" s="132"/>
      <c r="G17" s="132"/>
      <c r="H17" s="133"/>
      <c r="I17" s="56"/>
    </row>
    <row r="18" spans="1:9" ht="12.75">
      <c r="A18" s="49"/>
      <c r="B18" s="134"/>
      <c r="C18" s="135"/>
      <c r="D18" s="135"/>
      <c r="E18" s="135"/>
      <c r="F18" s="135"/>
      <c r="G18" s="136"/>
      <c r="H18" s="137"/>
      <c r="I18" s="56"/>
    </row>
    <row r="19" spans="1:9" ht="12.75">
      <c r="A19" s="49"/>
      <c r="B19" s="134"/>
      <c r="C19" s="135"/>
      <c r="D19" s="135"/>
      <c r="E19" s="135"/>
      <c r="F19" s="135"/>
      <c r="G19" s="136"/>
      <c r="H19" s="137"/>
      <c r="I19" s="56"/>
    </row>
    <row r="20" spans="1:9" ht="12.75">
      <c r="A20" s="49"/>
      <c r="B20" s="134"/>
      <c r="C20" s="135"/>
      <c r="D20" s="135"/>
      <c r="E20" s="135"/>
      <c r="F20" s="135"/>
      <c r="G20" s="136"/>
      <c r="H20" s="137"/>
      <c r="I20" s="56"/>
    </row>
    <row r="21" spans="1:9" ht="12.75">
      <c r="A21" s="49"/>
      <c r="B21" s="134"/>
      <c r="C21" s="135"/>
      <c r="D21" s="135"/>
      <c r="E21" s="135"/>
      <c r="F21" s="135"/>
      <c r="G21" s="136"/>
      <c r="H21" s="137"/>
      <c r="I21" s="56"/>
    </row>
    <row r="22" spans="1:9" ht="12.75">
      <c r="A22" s="49"/>
      <c r="B22" s="134"/>
      <c r="C22" s="135"/>
      <c r="D22" s="135"/>
      <c r="E22" s="135"/>
      <c r="F22" s="135"/>
      <c r="G22" s="136"/>
      <c r="H22" s="137"/>
      <c r="I22" s="56"/>
    </row>
    <row r="23" spans="1:9" ht="12.75">
      <c r="A23" s="49"/>
      <c r="B23" s="134"/>
      <c r="C23" s="135"/>
      <c r="D23" s="135"/>
      <c r="E23" s="135"/>
      <c r="F23" s="135"/>
      <c r="G23" s="136"/>
      <c r="H23" s="137"/>
      <c r="I23" s="56"/>
    </row>
    <row r="24" spans="1:9" ht="12.75">
      <c r="A24" s="49"/>
      <c r="B24" s="134"/>
      <c r="C24" s="135"/>
      <c r="D24" s="135"/>
      <c r="E24" s="135"/>
      <c r="F24" s="135"/>
      <c r="G24" s="136"/>
      <c r="H24" s="137"/>
      <c r="I24" s="56"/>
    </row>
    <row r="25" spans="1:9" ht="12.75">
      <c r="A25" s="49"/>
      <c r="B25" s="134"/>
      <c r="C25" s="135"/>
      <c r="D25" s="135"/>
      <c r="E25" s="135"/>
      <c r="F25" s="135"/>
      <c r="G25" s="136"/>
      <c r="H25" s="137"/>
      <c r="I25" s="56"/>
    </row>
    <row r="26" spans="1:9" ht="12.75">
      <c r="A26" s="49"/>
      <c r="B26" s="134"/>
      <c r="C26" s="135"/>
      <c r="D26" s="135"/>
      <c r="E26" s="135"/>
      <c r="F26" s="135"/>
      <c r="G26" s="136"/>
      <c r="H26" s="137"/>
      <c r="I26" s="56"/>
    </row>
    <row r="27" spans="1:9" ht="12.75">
      <c r="A27" s="49"/>
      <c r="B27" s="134"/>
      <c r="C27" s="135"/>
      <c r="D27" s="135"/>
      <c r="E27" s="135"/>
      <c r="F27" s="135"/>
      <c r="G27" s="136"/>
      <c r="H27" s="137"/>
      <c r="I27" s="56"/>
    </row>
    <row r="28" spans="1:9" ht="12.75">
      <c r="A28" s="49"/>
      <c r="B28" s="134"/>
      <c r="C28" s="135"/>
      <c r="D28" s="135"/>
      <c r="E28" s="135"/>
      <c r="F28" s="135"/>
      <c r="G28" s="136"/>
      <c r="H28" s="137"/>
      <c r="I28" s="56"/>
    </row>
    <row r="29" spans="1:9" ht="12.75">
      <c r="A29" s="49"/>
      <c r="B29" s="134"/>
      <c r="C29" s="135"/>
      <c r="D29" s="135"/>
      <c r="E29" s="135"/>
      <c r="F29" s="135"/>
      <c r="G29" s="136"/>
      <c r="H29" s="137"/>
      <c r="I29" s="56"/>
    </row>
    <row r="30" spans="1:9" ht="12.75">
      <c r="A30" s="49"/>
      <c r="B30" s="134"/>
      <c r="C30" s="135"/>
      <c r="D30" s="135"/>
      <c r="E30" s="135"/>
      <c r="F30" s="135"/>
      <c r="G30" s="136"/>
      <c r="H30" s="137"/>
      <c r="I30" s="56"/>
    </row>
    <row r="31" spans="1:9" ht="12.75">
      <c r="A31" s="49"/>
      <c r="B31" s="134"/>
      <c r="C31" s="135"/>
      <c r="D31" s="135"/>
      <c r="E31" s="135"/>
      <c r="F31" s="135"/>
      <c r="G31" s="136"/>
      <c r="H31" s="137"/>
      <c r="I31" s="56"/>
    </row>
    <row r="32" spans="1:9" ht="12.75">
      <c r="A32" s="49"/>
      <c r="B32" s="134"/>
      <c r="C32" s="135"/>
      <c r="D32" s="135"/>
      <c r="E32" s="135"/>
      <c r="F32" s="135"/>
      <c r="G32" s="136"/>
      <c r="H32" s="137"/>
      <c r="I32" s="56"/>
    </row>
    <row r="33" spans="1:9" ht="12.75">
      <c r="A33" s="49"/>
      <c r="B33" s="134"/>
      <c r="C33" s="135"/>
      <c r="D33" s="135"/>
      <c r="E33" s="135"/>
      <c r="F33" s="135"/>
      <c r="G33" s="136"/>
      <c r="H33" s="137"/>
      <c r="I33" s="56"/>
    </row>
    <row r="34" spans="1:9" ht="12.75">
      <c r="A34" s="49"/>
      <c r="B34" s="134"/>
      <c r="C34" s="135"/>
      <c r="D34" s="135"/>
      <c r="E34" s="135"/>
      <c r="F34" s="135"/>
      <c r="G34" s="136"/>
      <c r="H34" s="137"/>
      <c r="I34" s="56"/>
    </row>
    <row r="35" spans="1:9" ht="12.75">
      <c r="A35" s="49"/>
      <c r="B35" s="134"/>
      <c r="C35" s="135"/>
      <c r="D35" s="135"/>
      <c r="E35" s="135"/>
      <c r="F35" s="135"/>
      <c r="G35" s="136"/>
      <c r="H35" s="137"/>
      <c r="I35" s="56"/>
    </row>
    <row r="36" spans="1:9" ht="12.75">
      <c r="A36" s="49"/>
      <c r="B36" s="134"/>
      <c r="C36" s="135"/>
      <c r="D36" s="135"/>
      <c r="E36" s="135"/>
      <c r="F36" s="135"/>
      <c r="G36" s="136"/>
      <c r="H36" s="137"/>
      <c r="I36" s="56"/>
    </row>
    <row r="37" spans="1:9" ht="12.75">
      <c r="A37" s="49"/>
      <c r="B37" s="134"/>
      <c r="C37" s="135"/>
      <c r="D37" s="135"/>
      <c r="E37" s="135"/>
      <c r="F37" s="135"/>
      <c r="G37" s="136"/>
      <c r="H37" s="137"/>
      <c r="I37" s="56"/>
    </row>
    <row r="38" spans="1:9" ht="12.75">
      <c r="A38" s="49"/>
      <c r="B38" s="134"/>
      <c r="C38" s="135"/>
      <c r="D38" s="135"/>
      <c r="E38" s="135"/>
      <c r="F38" s="135"/>
      <c r="G38" s="136"/>
      <c r="H38" s="137"/>
      <c r="I38" s="56"/>
    </row>
    <row r="39" spans="1:9" ht="12.75">
      <c r="A39" s="49"/>
      <c r="B39" s="134"/>
      <c r="C39" s="135"/>
      <c r="D39" s="135"/>
      <c r="E39" s="135"/>
      <c r="F39" s="135"/>
      <c r="G39" s="136"/>
      <c r="H39" s="137"/>
      <c r="I39" s="56"/>
    </row>
    <row r="40" spans="1:9" ht="12.75">
      <c r="A40" s="49"/>
      <c r="B40" s="138"/>
      <c r="C40" s="139"/>
      <c r="D40" s="139"/>
      <c r="E40" s="139"/>
      <c r="F40" s="139"/>
      <c r="G40" s="140"/>
      <c r="H40" s="127"/>
      <c r="I40" s="56"/>
    </row>
    <row r="41" spans="1:9" ht="12.75">
      <c r="A41" s="49"/>
      <c r="B41" s="50"/>
      <c r="C41" s="50"/>
      <c r="D41" s="50"/>
      <c r="E41" s="50"/>
      <c r="F41" s="50"/>
      <c r="G41" s="50"/>
      <c r="H41" s="50"/>
      <c r="I41" s="56"/>
    </row>
    <row r="42" spans="1:9" ht="15">
      <c r="A42" s="49"/>
      <c r="B42" s="131" t="s">
        <v>47</v>
      </c>
      <c r="C42" s="132"/>
      <c r="D42" s="132"/>
      <c r="E42" s="132"/>
      <c r="F42" s="132"/>
      <c r="G42" s="132"/>
      <c r="H42" s="133"/>
      <c r="I42" s="56"/>
    </row>
    <row r="43" spans="1:9" ht="12.75">
      <c r="A43" s="49"/>
      <c r="B43" s="128"/>
      <c r="C43" s="129"/>
      <c r="D43" s="130"/>
      <c r="E43" s="59" t="s">
        <v>139</v>
      </c>
      <c r="F43" s="128"/>
      <c r="G43" s="129"/>
      <c r="H43" s="130"/>
      <c r="I43" s="56"/>
    </row>
    <row r="44" spans="1:9" ht="12.75">
      <c r="A44" s="49"/>
      <c r="B44" s="128"/>
      <c r="C44" s="129"/>
      <c r="D44" s="130"/>
      <c r="E44" s="67"/>
      <c r="F44" s="128"/>
      <c r="G44" s="129"/>
      <c r="H44" s="130"/>
      <c r="I44" s="56"/>
    </row>
    <row r="45" spans="1:9" ht="12.75">
      <c r="A45" s="49"/>
      <c r="B45" s="128"/>
      <c r="C45" s="129"/>
      <c r="D45" s="130"/>
      <c r="E45" s="50"/>
      <c r="F45" s="128"/>
      <c r="G45" s="129"/>
      <c r="H45" s="130"/>
      <c r="I45" s="56"/>
    </row>
    <row r="46" spans="1:9" ht="12.75">
      <c r="A46" s="49"/>
      <c r="B46" s="128"/>
      <c r="C46" s="129"/>
      <c r="D46" s="130"/>
      <c r="E46" s="50"/>
      <c r="F46" s="128"/>
      <c r="G46" s="129"/>
      <c r="H46" s="130"/>
      <c r="I46" s="56"/>
    </row>
    <row r="47" spans="1:9" ht="12.75">
      <c r="A47" s="49"/>
      <c r="B47" s="128"/>
      <c r="C47" s="129"/>
      <c r="D47" s="130"/>
      <c r="E47" s="50"/>
      <c r="F47" s="128"/>
      <c r="G47" s="129"/>
      <c r="H47" s="130"/>
      <c r="I47" s="56"/>
    </row>
    <row r="48" spans="1:9" ht="12.75">
      <c r="A48" s="49"/>
      <c r="B48" s="128"/>
      <c r="C48" s="129"/>
      <c r="D48" s="130"/>
      <c r="E48" s="50"/>
      <c r="F48" s="128"/>
      <c r="G48" s="129"/>
      <c r="H48" s="130"/>
      <c r="I48" s="56"/>
    </row>
    <row r="49" spans="1:9" ht="12.75">
      <c r="A49" s="49"/>
      <c r="B49" s="128"/>
      <c r="C49" s="129"/>
      <c r="D49" s="130"/>
      <c r="E49" s="50"/>
      <c r="F49" s="128"/>
      <c r="G49" s="129"/>
      <c r="H49" s="130"/>
      <c r="I49" s="56"/>
    </row>
    <row r="50" spans="1:9" ht="12.75">
      <c r="A50" s="49"/>
      <c r="B50" s="128"/>
      <c r="C50" s="129"/>
      <c r="D50" s="130"/>
      <c r="E50" s="50"/>
      <c r="F50" s="128"/>
      <c r="G50" s="129"/>
      <c r="H50" s="130"/>
      <c r="I50" s="56"/>
    </row>
    <row r="51" spans="1:9" ht="12.75">
      <c r="A51" s="49"/>
      <c r="B51" s="128"/>
      <c r="C51" s="129"/>
      <c r="D51" s="130"/>
      <c r="E51" s="50"/>
      <c r="F51" s="128"/>
      <c r="G51" s="129"/>
      <c r="H51" s="130"/>
      <c r="I51" s="56"/>
    </row>
    <row r="52" spans="1:9" ht="12.75">
      <c r="A52" s="49"/>
      <c r="B52" s="128"/>
      <c r="C52" s="129"/>
      <c r="D52" s="130"/>
      <c r="E52" s="60"/>
      <c r="F52" s="128"/>
      <c r="G52" s="129"/>
      <c r="H52" s="130"/>
      <c r="I52" s="56"/>
    </row>
    <row r="53" spans="1:9" ht="13.5" thickBot="1">
      <c r="A53" s="61"/>
      <c r="B53" s="62"/>
      <c r="C53" s="62"/>
      <c r="D53" s="62"/>
      <c r="E53" s="62"/>
      <c r="F53" s="62"/>
      <c r="G53" s="62"/>
      <c r="H53" s="62"/>
      <c r="I53" s="63"/>
    </row>
    <row r="54" ht="13.5" thickTop="1"/>
  </sheetData>
  <sheetProtection selectLockedCells="1"/>
  <mergeCells count="33">
    <mergeCell ref="A2:I2"/>
    <mergeCell ref="A5:B5"/>
    <mergeCell ref="A1:E1"/>
    <mergeCell ref="A4:I4"/>
    <mergeCell ref="C5:E5"/>
    <mergeCell ref="B17:H17"/>
    <mergeCell ref="B18:H40"/>
    <mergeCell ref="B42:H42"/>
    <mergeCell ref="B9:C9"/>
    <mergeCell ref="D9:E9"/>
    <mergeCell ref="B12:H15"/>
    <mergeCell ref="B11:H11"/>
    <mergeCell ref="G9:H9"/>
    <mergeCell ref="B43:D43"/>
    <mergeCell ref="B44:D44"/>
    <mergeCell ref="B45:D45"/>
    <mergeCell ref="B46:D46"/>
    <mergeCell ref="B47:D47"/>
    <mergeCell ref="B48:D48"/>
    <mergeCell ref="B49:D49"/>
    <mergeCell ref="B50:D50"/>
    <mergeCell ref="F47:H47"/>
    <mergeCell ref="F48:H48"/>
    <mergeCell ref="F49:H49"/>
    <mergeCell ref="F50:H50"/>
    <mergeCell ref="F43:H43"/>
    <mergeCell ref="F44:H44"/>
    <mergeCell ref="F45:H45"/>
    <mergeCell ref="F46:H46"/>
    <mergeCell ref="B51:D51"/>
    <mergeCell ref="B52:D52"/>
    <mergeCell ref="F51:H51"/>
    <mergeCell ref="F52:H52"/>
  </mergeCells>
  <dataValidations count="11">
    <dataValidation type="list" showErrorMessage="1" promptTitle="Выберите одну из рас" errorTitle="Неверная раса" error="Необходимо выбрать один из допустимых вариантов расы игрового персонажа" sqref="H5">
      <formula1>СПИСОКРАС</formula1>
    </dataValidation>
    <dataValidation type="list" showErrorMessage="1" promptTitle="Выберите класс" prompt="Агенты: &quot;Чистильщик&quot;, &quot;Призрак&quot;, Особый агент&#10;Сталкеры: Наемник, Бандит, Авантюрист&#10;Сотрудники Здания: Ученый, Охранник" errorTitle="Неверный класс" error="Необходимо выбрать один из правильных вариантов класса персонажа" sqref="H6">
      <formula1>СПИСОККЛАССОВ</formula1>
    </dataValidation>
    <dataValidation type="list" allowBlank="1" showInputMessage="1" showErrorMessage="1" promptTitle="Пол персонажа" prompt="Выберите пол персонажа из списка" errorTitle="Неверный пол" error="Необходимо выбрать один из возможных вариантов полов. Не стоит особенно изощряться, в конце концов это РПГ а не настольная версия КамаСутры" sqref="C6">
      <formula1>"Муж.,Жен."</formula1>
    </dataValidation>
    <dataValidation type="whole" allowBlank="1" showInputMessage="1" showErrorMessage="1" promptTitle="Рост персонажа" prompt="Введите значение между 20 и 300 (рост выражается в сантиметрах)" errorTitle="Неверный формат" error="Рост должен выражаться целым числом от 20 до 300" sqref="C7">
      <formula1>20</formula1>
      <formula2>300</formula2>
    </dataValidation>
    <dataValidation type="whole" operator="greaterThan" allowBlank="1" showInputMessage="1" showErrorMessage="1" promptTitle="Возраст вашего персонажа" prompt="...не может выражаться отрицательным числом ;)" errorTitle="Неверный формат" error="Возраст должен быть целым числом больше 0" sqref="E6">
      <formula1>0</formula1>
    </dataValidation>
    <dataValidation type="whole" operator="greaterThan" allowBlank="1" showInputMessage="1" showErrorMessage="1" promptTitle="Значение опыта персонажа" prompt="Персонаж имеет 0 опыта в начале игры и затем повышает его при убийстве врагов и по мере выполнения квестов" errorTitle="Неверный формат" error="Опыт должен выражаться целым числом, большим или равным 0" sqref="H7">
      <formula1>-1</formula1>
    </dataValidation>
    <dataValidation type="list" showInputMessage="1" showErrorMessage="1" promptTitle="Мировоззрение" prompt="Ваше мировоззрение.&#10;УД - Упорядоченно Добрый&#10;НД - Нейтрально Добрый&#10;ХД - Хаотично Добрый&#10;УН - Упорядоченно Нейтральный&#10;Н - Истинно Нейтральный&#10;ХН - Хаотично Нейтральный&#10;УЗ - Упорядоченно Злой&#10;НЗ - Нейтрально Злой&#10;ХЗ - Хаотично Злой" errorTitle="Неверное мировоззрение" error="Выберите мировоззрение из списка!" sqref="E44">
      <formula1>"УД,НД,ХД,УН,Н,ХН,УЗ,НЗ,ХЗ"</formula1>
    </dataValidation>
    <dataValidation type="textLength" operator="lessThan" allowBlank="1" showInputMessage="1" showErrorMessage="1" promptTitle="Введите имя вашего персонажа" prompt="Имя не может быть длиннее 50 символов, и, желательно, использовать русские символы, в случае если это не оправдано расой персонажа или иными условиями" errorTitle="Ошибка!" error="Слишком длинное имя!" sqref="C5:E5">
      <formula1>50</formula1>
    </dataValidation>
    <dataValidation allowBlank="1" showInputMessage="1" showErrorMessage="1" promptTitle="Внешность и характер" prompt="Введите художественное описание сюда" sqref="B12:H15"/>
    <dataValidation allowBlank="1" showInputMessage="1" showErrorMessage="1" promptTitle="Биография" prompt="Введите сюда предысторию персонажа" sqref="B18:H40"/>
    <dataValidation allowBlank="1" showErrorMessage="1" promptTitle="Организация" prompt="Заполните эту графу, если персонаж состоит в каком то объединении, кампании, обществе" sqref="D9:E9"/>
  </dataValidation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52"/>
  </sheetPr>
  <dimension ref="A1:I49"/>
  <sheetViews>
    <sheetView workbookViewId="0" topLeftCell="A1">
      <pane ySplit="4" topLeftCell="BM5" activePane="bottomLeft" state="frozen"/>
      <selection pane="topLeft" activeCell="A1" sqref="A1"/>
      <selection pane="bottomLeft" activeCell="C7" sqref="C7"/>
    </sheetView>
  </sheetViews>
  <sheetFormatPr defaultColWidth="9.00390625" defaultRowHeight="12.75"/>
  <cols>
    <col min="1" max="2" width="9.125" style="68" customWidth="1"/>
    <col min="3" max="7" width="9.25390625" style="68" bestFit="1" customWidth="1"/>
    <col min="8" max="8" width="10.875" style="68" bestFit="1" customWidth="1"/>
    <col min="9" max="10" width="9.125" style="68" customWidth="1"/>
    <col min="11" max="11" width="10.25390625" style="68" bestFit="1" customWidth="1"/>
    <col min="12" max="16384" width="9.125" style="68" customWidth="1"/>
  </cols>
  <sheetData>
    <row r="1" spans="1:9" ht="24" thickTop="1">
      <c r="A1" s="153" t="s">
        <v>447</v>
      </c>
      <c r="B1" s="154"/>
      <c r="C1" s="154"/>
      <c r="D1" s="154"/>
      <c r="E1" s="154"/>
      <c r="F1" s="46">
        <f>IF(ISBLANK(ИМЯПЕРСОНАЖА),"",ИМЯПЕРСОНАЖА)</f>
      </c>
      <c r="G1" s="47"/>
      <c r="H1" s="47"/>
      <c r="I1" s="48"/>
    </row>
    <row r="2" spans="1:9" ht="16.5" thickBot="1">
      <c r="A2" s="149" t="s">
        <v>448</v>
      </c>
      <c r="B2" s="150"/>
      <c r="C2" s="150"/>
      <c r="D2" s="150"/>
      <c r="E2" s="150"/>
      <c r="F2" s="150"/>
      <c r="G2" s="150"/>
      <c r="H2" s="150"/>
      <c r="I2" s="151"/>
    </row>
    <row r="3" spans="1:9" ht="14.25" thickBot="1" thickTop="1">
      <c r="A3" s="49" t="str">
        <f>ВЕРСИЯ</f>
        <v>Версия чарлиста: 4.1.0.1</v>
      </c>
      <c r="B3" s="75"/>
      <c r="C3" s="75"/>
      <c r="D3" s="75"/>
      <c r="E3" s="75"/>
      <c r="F3" s="75"/>
      <c r="G3" s="75"/>
      <c r="H3" s="75"/>
      <c r="I3" s="76"/>
    </row>
    <row r="4" spans="1:9" ht="18.75" thickTop="1">
      <c r="A4" s="155" t="s">
        <v>79</v>
      </c>
      <c r="B4" s="156"/>
      <c r="C4" s="156"/>
      <c r="D4" s="156"/>
      <c r="E4" s="156"/>
      <c r="F4" s="156"/>
      <c r="G4" s="156"/>
      <c r="H4" s="156"/>
      <c r="I4" s="157"/>
    </row>
    <row r="5" spans="1:9" ht="12.75">
      <c r="A5" s="186" t="s">
        <v>125</v>
      </c>
      <c r="B5" s="187"/>
      <c r="C5" s="187"/>
      <c r="D5" s="70">
        <v>0</v>
      </c>
      <c r="E5" s="77"/>
      <c r="F5" s="160" t="s">
        <v>173</v>
      </c>
      <c r="G5" s="160"/>
      <c r="H5" s="160"/>
      <c r="I5" s="20">
        <f>СТАРТХАР+IF(ISERROR(VLOOKUP(РАСА,ТАБЛИЦАРАС,2,FALSE)),0,VLOOKUP(РАСА,ТАБЛИЦАРАС,2,FALSE))-C7-C8-C10-C11-C12-C13-C14-C15+D5+IF(ISERROR(MATCH("Тренировка Силы",ВЫБРАННЫЕУМЕНИЯ,0)),0,10)+IF(ISERROR(MATCH("Общительность",ВЫБРАННЫЕУМЕНИЯ,0)),0,10)+IF(ISERROR(MATCH("Ухоженность",ВЫБРАННЫЕУМЕНИЯ,0)),0,10)+IF(ISERROR(MATCH("Тренированные рефлексы",ВЫБРАННЫЕУМЕНИЯ,0)),0,10)+IF(ISERROR(MATCH("Упрямство",ВЫБРАННЫЕУМЕНИЯ,0)),0,10)+IF(ISERROR(MATCH("Здоровый образ жизни",ВЫБРАННЫЕУМЕНИЯ,0)),0,10)+IF(ISERROR(MATCH("Наблюдательность",ВЫБРАННЫЕУМЕНИЯ,0)),0,10)+IF(ISERROR(MATCH("Начитанность",ВЫБРАННЫЕУМЕНИЯ,0)),0,10)+IF(ISERROR(MATCH("Предрасположенность",ВЫБРАННЫЕУМЕНИЯ,0)),0,10)+IF(ISERROR(MATCH("Гипертрофированное качество",ВЫБРАННЫЕУМЕНИЯ,0)),0,10)+IF(ISERROR(MATCH("Тренировка характеристик",ВЫБРАННЫЕУМЕНИЯ,0)),IF(ISBLANK(УРОВЕНЬ),0,FLOOR(УРОВЕНЬ/5,1)*10),IF(ISBLANK(УРОВЕНЬ),0,УРОВЕНЬ*5-5))</f>
        <v>400</v>
      </c>
    </row>
    <row r="6" spans="1:9" ht="15.75">
      <c r="A6" s="49"/>
      <c r="B6" s="183" t="s">
        <v>48</v>
      </c>
      <c r="C6" s="184"/>
      <c r="D6" s="184"/>
      <c r="E6" s="184"/>
      <c r="F6" s="184"/>
      <c r="G6" s="184"/>
      <c r="H6" s="185"/>
      <c r="I6" s="56"/>
    </row>
    <row r="7" spans="1:9" ht="20.25">
      <c r="A7" s="49"/>
      <c r="B7" s="78" t="s">
        <v>49</v>
      </c>
      <c r="C7" s="71"/>
      <c r="D7" s="79" t="s">
        <v>50</v>
      </c>
      <c r="E7" s="23">
        <f>(((C7-50)/50)+1)*24</f>
        <v>0</v>
      </c>
      <c r="F7" s="164" t="s">
        <v>51</v>
      </c>
      <c r="G7" s="165"/>
      <c r="H7" s="19">
        <f>C7*3</f>
        <v>0</v>
      </c>
      <c r="I7" s="56"/>
    </row>
    <row r="8" spans="1:9" ht="12.75">
      <c r="A8" s="49"/>
      <c r="B8" s="188" t="s">
        <v>52</v>
      </c>
      <c r="C8" s="172"/>
      <c r="D8" s="79" t="s">
        <v>53</v>
      </c>
      <c r="E8" s="16">
        <f>(C8+(ЖИВ/10*УРОВЕНЬ-ЖИВ/10))*IF(КЛАСС="Воитель",1.5,1)</f>
        <v>0</v>
      </c>
      <c r="F8" s="164" t="s">
        <v>74</v>
      </c>
      <c r="G8" s="165"/>
      <c r="H8" s="18">
        <f>C8*2</f>
        <v>0</v>
      </c>
      <c r="I8" s="56"/>
    </row>
    <row r="9" spans="1:9" ht="12.75">
      <c r="A9" s="49"/>
      <c r="B9" s="188"/>
      <c r="C9" s="172"/>
      <c r="D9" s="173" t="s">
        <v>54</v>
      </c>
      <c r="E9" s="174"/>
      <c r="F9" s="17">
        <f>IF(ISERROR(VLOOKUP(РАСА,ТАБЛИЦАРАС,6,FALSE)),0,VLOOKUP(РАСА,ТАБЛИЦАРАС,6,FALSE))*IF(ISERROR(MATCH("Быстрый метаболизм",ВЫБРАННЫЕУМЕНИЯ,0)),1,2)</f>
        <v>0</v>
      </c>
      <c r="G9" s="80"/>
      <c r="H9" s="81"/>
      <c r="I9" s="56"/>
    </row>
    <row r="10" spans="1:9" ht="20.25">
      <c r="A10" s="49"/>
      <c r="B10" s="82" t="s">
        <v>55</v>
      </c>
      <c r="C10" s="71"/>
      <c r="D10" s="83" t="s">
        <v>56</v>
      </c>
      <c r="E10" s="15">
        <f>5+C10/20</f>
        <v>5</v>
      </c>
      <c r="F10" s="164" t="s">
        <v>57</v>
      </c>
      <c r="G10" s="165"/>
      <c r="H10" s="38">
        <f>IF(ISERROR(MATCH("Уклонение",ВЫБРАННЫЕУМЕНИЯ,0)),0,(ЛОВ+I10)*IF(ISERROR(MATCH("Молниеносное уклонение",ВЫБРАННЫЕУМЕНИЯ,0)),1,2)*1000)+IF(ISERROR(MATCH("Уклонение от выстрелов",ВЫБРАННЫЕУМЕНИЯ,0)),0,(ЛОВ+I10)*IF(ISERROR(MATCH("Молниеносное уклонение",ВЫБРАННЫЕУМЕНИЯ,0)),1,2))</f>
        <v>0</v>
      </c>
      <c r="I10" s="56"/>
    </row>
    <row r="11" spans="1:9" ht="20.25">
      <c r="A11" s="49"/>
      <c r="B11" s="82" t="s">
        <v>58</v>
      </c>
      <c r="C11" s="71"/>
      <c r="D11" s="79"/>
      <c r="E11" s="80" t="s">
        <v>59</v>
      </c>
      <c r="F11" s="11">
        <f>C11/100</f>
        <v>0</v>
      </c>
      <c r="G11" s="84" t="s">
        <v>176</v>
      </c>
      <c r="H11" s="14">
        <f>25*ВОС/100+(ВОС/2)</f>
        <v>0</v>
      </c>
      <c r="I11" s="56"/>
    </row>
    <row r="12" spans="1:9" ht="20.25">
      <c r="A12" s="49"/>
      <c r="B12" s="82" t="s">
        <v>61</v>
      </c>
      <c r="C12" s="71"/>
      <c r="D12" s="79"/>
      <c r="E12" s="80" t="s">
        <v>64</v>
      </c>
      <c r="F12" s="12">
        <f>C12/20*IF(ISERROR(MATCH("Командование",ВЫБРАННЫЕУМЕНИЯ,0)),1,2)</f>
        <v>0</v>
      </c>
      <c r="G12" s="85" t="s">
        <v>175</v>
      </c>
      <c r="H12" s="13">
        <f>ВОЛ*(ОБА/200+1)*IF(ISERROR(MATCH("Командование",ВЫБРАННЫЕУМЕНИЯ,0)),1,1.5)</f>
        <v>0</v>
      </c>
      <c r="I12" s="56"/>
    </row>
    <row r="13" spans="1:9" ht="20.25">
      <c r="A13" s="49"/>
      <c r="B13" s="82" t="s">
        <v>60</v>
      </c>
      <c r="C13" s="71"/>
      <c r="D13" s="79"/>
      <c r="E13" s="80" t="s">
        <v>138</v>
      </c>
      <c r="F13" s="11">
        <f>(100-(((((ОБА+КРА)/2)-20)/2))*IF(ISERROR(MATCH("Деловая хватка",ВЫБРАННЫЕУМЕНИЯ,0)),1,IF((((((ОБА+КРА)/2)-20)/2))&lt;1,0.5,2)))/100</f>
        <v>1.1</v>
      </c>
      <c r="G13" s="84" t="s">
        <v>137</v>
      </c>
      <c r="H13" s="24">
        <f>((50+(((((ОБА+КРА)/2)-20)/4)*IF(ISERROR(MATCH("Деловая хватка",ВЫБРАННЫЕУМЕНИЯ,0)),1,IF(((((ОБА+КРА)/2)-20)/4)&lt;1,0.5,2))))/2)/100</f>
        <v>0.225</v>
      </c>
      <c r="I13" s="56"/>
    </row>
    <row r="14" spans="1:9" ht="20.25">
      <c r="A14" s="49"/>
      <c r="B14" s="82" t="s">
        <v>63</v>
      </c>
      <c r="C14" s="71"/>
      <c r="D14" s="79"/>
      <c r="E14" s="80" t="s">
        <v>65</v>
      </c>
      <c r="F14" s="10">
        <f>IF(ISERROR(INDEX(ОБЛАСТЬНАВЫКОВ,MATCH("Концентрация",ВЫБРАННЫЕНАВЫКИ,0),3)),0,IF(INDEX(ОБЛАСТЬНАВЫКОВ,MATCH("Концентрация",ВЫБРАННЫЕНАВЫКИ,0),3)=0,0,INDEX(ОБЛАСТЬНАВЫКОВ,MATCH("Концентрация",ВЫБРАННЫЕНАВЫКИ,0),3)*0.1+1)+IF(INDEX(ОБЛАСТЬНАВЫКОВ,MATCH("Концентрация",ВЫБРАННЫЕНАВЫКИ,0),3)=0,0,INDEX(ОБЛАСТЬНАВЫКОВ,MATCH("Концентрация",ВЫБРАННЫЕНАВЫКИ,0),3)+1))*ВОЛ*2</f>
        <v>0</v>
      </c>
      <c r="G14" s="86" t="s">
        <v>335</v>
      </c>
      <c r="H14" s="8">
        <f>IF(ISERROR(INDEX(ОБЛАСТЬНАВЫКОВ,MATCH("Концентрация",ВЫБРАННЫЕНАВЫКИ,0),3)),0,IF(INDEX(ОБЛАСТЬНАВЫКОВ,MATCH("Концентрация",ВЫБРАННЫЕНАВЫКИ,0),3)=0,0,INDEX(ОБЛАСТЬНАВЫКОВ,MATCH("Концентрация",ВЫБРАННЫЕНАВЫКИ,0),3)*0.25+0.25))*ВОЛ</f>
        <v>0</v>
      </c>
      <c r="I14" s="56"/>
    </row>
    <row r="15" spans="1:9" ht="20.25">
      <c r="A15" s="49"/>
      <c r="B15" s="87" t="s">
        <v>62</v>
      </c>
      <c r="C15" s="72"/>
      <c r="D15" s="88"/>
      <c r="E15" s="166" t="s">
        <v>140</v>
      </c>
      <c r="F15" s="166"/>
      <c r="G15" s="9">
        <f>IF(ISERROR(MATCH("Быстрое обучение",ВЫБРАННЫЕУМЕНИЯ,0)),0,(C15/5+5)/100)</f>
        <v>0</v>
      </c>
      <c r="H15" s="89"/>
      <c r="I15" s="56"/>
    </row>
    <row r="16" spans="1:9" ht="12.75">
      <c r="A16" s="49"/>
      <c r="B16" s="50"/>
      <c r="C16" s="50"/>
      <c r="D16" s="50"/>
      <c r="E16" s="50"/>
      <c r="F16" s="50"/>
      <c r="G16" s="50"/>
      <c r="H16" s="50"/>
      <c r="I16" s="56"/>
    </row>
    <row r="17" spans="1:9" ht="15.75">
      <c r="A17" s="49"/>
      <c r="B17" s="167" t="s">
        <v>68</v>
      </c>
      <c r="C17" s="168"/>
      <c r="D17" s="168"/>
      <c r="E17" s="168"/>
      <c r="F17" s="168"/>
      <c r="G17" s="168"/>
      <c r="H17" s="169"/>
      <c r="I17" s="56"/>
    </row>
    <row r="18" spans="1:9" ht="12.75">
      <c r="A18" s="49"/>
      <c r="B18" s="171" t="s">
        <v>69</v>
      </c>
      <c r="C18" s="171"/>
      <c r="D18" s="170" t="s">
        <v>71</v>
      </c>
      <c r="E18" s="170"/>
      <c r="F18" s="90" t="s">
        <v>72</v>
      </c>
      <c r="G18" s="170" t="s">
        <v>70</v>
      </c>
      <c r="H18" s="170"/>
      <c r="I18" s="56"/>
    </row>
    <row r="19" spans="1:9" ht="12.75">
      <c r="A19" s="49"/>
      <c r="B19" s="163" t="s">
        <v>131</v>
      </c>
      <c r="C19" s="163"/>
      <c r="D19" s="160">
        <f>IF(ISERROR(VLOOKUP(РАСА,ТАБЛИЦАРАС,7,FALSE)),0,VLOOKUP(РАСА,ТАБЛИЦАРАС,7,FALSE)+IF(ISERROR(MATCH("Сопротивление магии",ВЫБРАННЫЕУМЕНИЯ,0)),0,20))</f>
        <v>0</v>
      </c>
      <c r="E19" s="160"/>
      <c r="F19" s="73"/>
      <c r="G19" s="160">
        <f aca="true" t="shared" si="0" ref="G19:G28">IF(D19&gt;200-F19,200,D19+F19)</f>
        <v>0</v>
      </c>
      <c r="H19" s="160"/>
      <c r="I19" s="56"/>
    </row>
    <row r="20" spans="1:9" ht="12.75">
      <c r="A20" s="49"/>
      <c r="B20" s="163" t="s">
        <v>133</v>
      </c>
      <c r="C20" s="163"/>
      <c r="D20" s="160">
        <f>IF(ISERROR(VLOOKUP(РАСА,ТАБЛИЦАРАС,8,FALSE)),0,VLOOKUP(РАСА,ТАБЛИЦАРАС,8,FALSE))</f>
        <v>0</v>
      </c>
      <c r="E20" s="160"/>
      <c r="F20" s="73"/>
      <c r="G20" s="160">
        <f t="shared" si="0"/>
        <v>0</v>
      </c>
      <c r="H20" s="160"/>
      <c r="I20" s="56"/>
    </row>
    <row r="21" spans="1:9" ht="12.75">
      <c r="A21" s="49"/>
      <c r="B21" s="163" t="s">
        <v>67</v>
      </c>
      <c r="C21" s="163"/>
      <c r="D21" s="160">
        <f>IF(ISERROR(VLOOKUP(РАСА,ТАБЛИЦАРАС,9,FALSE)),0,VLOOKUP(РАСА,ТАБЛИЦАРАС,9,FALSE))</f>
        <v>0</v>
      </c>
      <c r="E21" s="160"/>
      <c r="F21" s="73"/>
      <c r="G21" s="161">
        <f t="shared" si="0"/>
        <v>0</v>
      </c>
      <c r="H21" s="162"/>
      <c r="I21" s="56"/>
    </row>
    <row r="22" spans="1:9" ht="12.75">
      <c r="A22" s="49"/>
      <c r="B22" s="163" t="s">
        <v>66</v>
      </c>
      <c r="C22" s="163"/>
      <c r="D22" s="160">
        <f>IF(ISERROR(VLOOKUP(РАСА,ТАБЛИЦАРАС,10,FALSE)),0,VLOOKUP(РАСА,ТАБЛИЦАРАС,10,FALSE))</f>
        <v>0</v>
      </c>
      <c r="E22" s="160"/>
      <c r="F22" s="73"/>
      <c r="G22" s="161">
        <f t="shared" si="0"/>
        <v>0</v>
      </c>
      <c r="H22" s="162"/>
      <c r="I22" s="56"/>
    </row>
    <row r="23" spans="1:9" ht="12.75">
      <c r="A23" s="49"/>
      <c r="B23" s="163" t="s">
        <v>130</v>
      </c>
      <c r="C23" s="163"/>
      <c r="D23" s="160">
        <f>IF(ISERROR(VLOOKUP(РАСА,ТАБЛИЦАРАС,11,FALSE)),0,VLOOKUP(РАСА,ТАБЛИЦАРАС,11,FALSE))</f>
        <v>0</v>
      </c>
      <c r="E23" s="160"/>
      <c r="F23" s="73"/>
      <c r="G23" s="160">
        <f t="shared" si="0"/>
        <v>0</v>
      </c>
      <c r="H23" s="160"/>
      <c r="I23" s="56"/>
    </row>
    <row r="24" spans="1:9" ht="12.75">
      <c r="A24" s="49"/>
      <c r="B24" s="163" t="s">
        <v>135</v>
      </c>
      <c r="C24" s="163"/>
      <c r="D24" s="160">
        <f>IF(ISERROR(VLOOKUP(РАСА,ТАБЛИЦАРАС,12,FALSE)),0,VLOOKUP(РАСА,ТАБЛИЦАРАС,12,FALSE))</f>
        <v>0</v>
      </c>
      <c r="E24" s="160"/>
      <c r="F24" s="73"/>
      <c r="G24" s="160">
        <f t="shared" si="0"/>
        <v>0</v>
      </c>
      <c r="H24" s="160"/>
      <c r="I24" s="56"/>
    </row>
    <row r="25" spans="1:9" ht="12.75">
      <c r="A25" s="49"/>
      <c r="B25" s="163" t="s">
        <v>136</v>
      </c>
      <c r="C25" s="163"/>
      <c r="D25" s="160">
        <f>IF(ISERROR(VLOOKUP(РАСА,ТАБЛИЦАРАС,13,FALSE)),0,VLOOKUP(РАСА,ТАБЛИЦАРАС,13,FALSE))</f>
        <v>0</v>
      </c>
      <c r="E25" s="160"/>
      <c r="F25" s="73"/>
      <c r="G25" s="160">
        <f t="shared" si="0"/>
        <v>0</v>
      </c>
      <c r="H25" s="160"/>
      <c r="I25" s="56"/>
    </row>
    <row r="26" spans="1:9" ht="12.75">
      <c r="A26" s="49"/>
      <c r="B26" s="163" t="s">
        <v>132</v>
      </c>
      <c r="C26" s="163"/>
      <c r="D26" s="160">
        <f>IF(ISERROR(VLOOKUP(РАСА,ТАБЛИЦАРАС,14,FALSE)),0,VLOOKUP(РАСА,ТАБЛИЦАРАС,14,FALSE))</f>
        <v>0</v>
      </c>
      <c r="E26" s="160"/>
      <c r="F26" s="73"/>
      <c r="G26" s="160">
        <f t="shared" si="0"/>
        <v>0</v>
      </c>
      <c r="H26" s="160"/>
      <c r="I26" s="56"/>
    </row>
    <row r="27" spans="1:9" ht="12.75">
      <c r="A27" s="49"/>
      <c r="B27" s="163" t="s">
        <v>134</v>
      </c>
      <c r="C27" s="163"/>
      <c r="D27" s="160">
        <f>IF(ISERROR(VLOOKUP(РАСА,ТАБЛИЦАРАС,15,FALSE)),0,VLOOKUP(РАСА,ТАБЛИЦАРАС,15,FALSE))</f>
        <v>0</v>
      </c>
      <c r="E27" s="160"/>
      <c r="F27" s="73"/>
      <c r="G27" s="160">
        <f t="shared" si="0"/>
        <v>0</v>
      </c>
      <c r="H27" s="160"/>
      <c r="I27" s="56"/>
    </row>
    <row r="28" spans="1:9" ht="12.75">
      <c r="A28" s="49"/>
      <c r="B28" s="163" t="s">
        <v>129</v>
      </c>
      <c r="C28" s="163"/>
      <c r="D28" s="160">
        <f>IF(ISERROR(VLOOKUP(РАСА,ТАБЛИЦАРАС,16,FALSE)),0,VLOOKUP(РАСА,ТАБЛИЦАРАС,16,FALSE))+IF(ISERROR(MATCH("Сопротивление оружию",ВЫБРАННЫЕУМЕНИЯ,0)),0,20)</f>
        <v>0</v>
      </c>
      <c r="E28" s="160"/>
      <c r="F28" s="73"/>
      <c r="G28" s="160">
        <f t="shared" si="0"/>
        <v>0</v>
      </c>
      <c r="H28" s="160"/>
      <c r="I28" s="56"/>
    </row>
    <row r="29" spans="1:9" ht="12.75">
      <c r="A29" s="49"/>
      <c r="B29" s="50"/>
      <c r="C29" s="50"/>
      <c r="D29" s="50"/>
      <c r="E29" s="50"/>
      <c r="F29" s="50"/>
      <c r="G29" s="50"/>
      <c r="H29" s="50"/>
      <c r="I29" s="56"/>
    </row>
    <row r="30" spans="1:9" ht="15.75">
      <c r="A30" s="49"/>
      <c r="B30" s="167" t="s">
        <v>75</v>
      </c>
      <c r="C30" s="168"/>
      <c r="D30" s="168"/>
      <c r="E30" s="168"/>
      <c r="F30" s="168"/>
      <c r="G30" s="168"/>
      <c r="H30" s="169"/>
      <c r="I30" s="56"/>
    </row>
    <row r="31" spans="1:9" ht="12.75">
      <c r="A31" s="49"/>
      <c r="B31" s="57" t="s">
        <v>53</v>
      </c>
      <c r="C31" s="69"/>
      <c r="D31" s="175" t="s">
        <v>76</v>
      </c>
      <c r="E31" s="176"/>
      <c r="F31" s="7">
        <f>ОБЩИЙВЕС</f>
        <v>0</v>
      </c>
      <c r="G31" s="57" t="s">
        <v>77</v>
      </c>
      <c r="H31" s="69">
        <v>0</v>
      </c>
      <c r="I31" s="56"/>
    </row>
    <row r="32" spans="1:9" ht="12.75">
      <c r="A32" s="49"/>
      <c r="B32" s="91" t="s">
        <v>65</v>
      </c>
      <c r="C32" s="74"/>
      <c r="D32" s="141" t="s">
        <v>50</v>
      </c>
      <c r="E32" s="142"/>
      <c r="F32" s="74">
        <v>0</v>
      </c>
      <c r="G32" s="91" t="s">
        <v>78</v>
      </c>
      <c r="H32" s="74">
        <v>0</v>
      </c>
      <c r="I32" s="56"/>
    </row>
    <row r="33" spans="1:9" ht="12.75">
      <c r="A33" s="49"/>
      <c r="B33" s="50"/>
      <c r="C33" s="50"/>
      <c r="D33" s="50"/>
      <c r="E33" s="50"/>
      <c r="F33" s="50"/>
      <c r="G33" s="50"/>
      <c r="H33" s="50"/>
      <c r="I33" s="56"/>
    </row>
    <row r="34" spans="1:9" ht="15.75">
      <c r="A34" s="49"/>
      <c r="B34" s="177" t="s">
        <v>80</v>
      </c>
      <c r="C34" s="178"/>
      <c r="D34" s="178"/>
      <c r="E34" s="178"/>
      <c r="F34" s="178"/>
      <c r="G34" s="178"/>
      <c r="H34" s="179"/>
      <c r="I34" s="56"/>
    </row>
    <row r="35" spans="1:9" ht="12.75">
      <c r="A35" s="49"/>
      <c r="B35" s="180"/>
      <c r="C35" s="181"/>
      <c r="D35" s="181"/>
      <c r="E35" s="181"/>
      <c r="F35" s="181"/>
      <c r="G35" s="181"/>
      <c r="H35" s="182"/>
      <c r="I35" s="56"/>
    </row>
    <row r="36" spans="1:9" ht="12.75">
      <c r="A36" s="49"/>
      <c r="B36" s="180"/>
      <c r="C36" s="181"/>
      <c r="D36" s="181"/>
      <c r="E36" s="181"/>
      <c r="F36" s="181"/>
      <c r="G36" s="181"/>
      <c r="H36" s="182"/>
      <c r="I36" s="56"/>
    </row>
    <row r="37" spans="1:9" ht="12.75">
      <c r="A37" s="49"/>
      <c r="B37" s="180"/>
      <c r="C37" s="181"/>
      <c r="D37" s="181"/>
      <c r="E37" s="181"/>
      <c r="F37" s="181"/>
      <c r="G37" s="181"/>
      <c r="H37" s="182"/>
      <c r="I37" s="56"/>
    </row>
    <row r="38" spans="1:9" ht="12.75">
      <c r="A38" s="49"/>
      <c r="B38" s="180"/>
      <c r="C38" s="181"/>
      <c r="D38" s="181"/>
      <c r="E38" s="181"/>
      <c r="F38" s="181"/>
      <c r="G38" s="181"/>
      <c r="H38" s="182"/>
      <c r="I38" s="56"/>
    </row>
    <row r="39" spans="1:9" ht="12.75">
      <c r="A39" s="49"/>
      <c r="B39" s="180"/>
      <c r="C39" s="181"/>
      <c r="D39" s="181"/>
      <c r="E39" s="181"/>
      <c r="F39" s="181"/>
      <c r="G39" s="181"/>
      <c r="H39" s="182"/>
      <c r="I39" s="56"/>
    </row>
    <row r="40" spans="1:9" ht="12.75">
      <c r="A40" s="49"/>
      <c r="B40" s="180"/>
      <c r="C40" s="181"/>
      <c r="D40" s="181"/>
      <c r="E40" s="181"/>
      <c r="F40" s="181"/>
      <c r="G40" s="181"/>
      <c r="H40" s="182"/>
      <c r="I40" s="56"/>
    </row>
    <row r="41" spans="1:9" ht="12.75">
      <c r="A41" s="49"/>
      <c r="B41" s="180"/>
      <c r="C41" s="181"/>
      <c r="D41" s="181"/>
      <c r="E41" s="181"/>
      <c r="F41" s="181"/>
      <c r="G41" s="181"/>
      <c r="H41" s="182"/>
      <c r="I41" s="56"/>
    </row>
    <row r="42" spans="1:9" ht="12.75">
      <c r="A42" s="49"/>
      <c r="B42" s="180"/>
      <c r="C42" s="181"/>
      <c r="D42" s="181"/>
      <c r="E42" s="181"/>
      <c r="F42" s="181"/>
      <c r="G42" s="181"/>
      <c r="H42" s="182"/>
      <c r="I42" s="56"/>
    </row>
    <row r="43" spans="1:9" ht="12.75">
      <c r="A43" s="49"/>
      <c r="B43" s="180"/>
      <c r="C43" s="181"/>
      <c r="D43" s="181"/>
      <c r="E43" s="181"/>
      <c r="F43" s="181"/>
      <c r="G43" s="181"/>
      <c r="H43" s="182"/>
      <c r="I43" s="56"/>
    </row>
    <row r="44" spans="1:9" ht="12.75">
      <c r="A44" s="49"/>
      <c r="B44" s="180"/>
      <c r="C44" s="181"/>
      <c r="D44" s="181"/>
      <c r="E44" s="181"/>
      <c r="F44" s="181"/>
      <c r="G44" s="181"/>
      <c r="H44" s="182"/>
      <c r="I44" s="56"/>
    </row>
    <row r="45" spans="1:9" ht="12.75">
      <c r="A45" s="49"/>
      <c r="B45" s="180"/>
      <c r="C45" s="181"/>
      <c r="D45" s="181"/>
      <c r="E45" s="181"/>
      <c r="F45" s="181"/>
      <c r="G45" s="181"/>
      <c r="H45" s="182"/>
      <c r="I45" s="56"/>
    </row>
    <row r="46" spans="1:9" ht="12.75">
      <c r="A46" s="49"/>
      <c r="B46" s="180"/>
      <c r="C46" s="181"/>
      <c r="D46" s="181"/>
      <c r="E46" s="181"/>
      <c r="F46" s="181"/>
      <c r="G46" s="181"/>
      <c r="H46" s="182"/>
      <c r="I46" s="56"/>
    </row>
    <row r="47" spans="1:9" ht="12.75">
      <c r="A47" s="49"/>
      <c r="B47" s="180"/>
      <c r="C47" s="181"/>
      <c r="D47" s="181"/>
      <c r="E47" s="181"/>
      <c r="F47" s="181"/>
      <c r="G47" s="181"/>
      <c r="H47" s="182"/>
      <c r="I47" s="56"/>
    </row>
    <row r="48" spans="1:9" ht="12.75">
      <c r="A48" s="49"/>
      <c r="B48" s="180"/>
      <c r="C48" s="181"/>
      <c r="D48" s="181"/>
      <c r="E48" s="181"/>
      <c r="F48" s="181"/>
      <c r="G48" s="181"/>
      <c r="H48" s="182"/>
      <c r="I48" s="56"/>
    </row>
    <row r="49" spans="1:9" ht="13.5" thickBot="1">
      <c r="A49" s="61"/>
      <c r="B49" s="62"/>
      <c r="C49" s="62"/>
      <c r="D49" s="62"/>
      <c r="E49" s="62"/>
      <c r="F49" s="62"/>
      <c r="G49" s="62"/>
      <c r="H49" s="62"/>
      <c r="I49" s="63"/>
    </row>
    <row r="50" ht="13.5" thickTop="1"/>
  </sheetData>
  <sheetProtection selectLockedCells="1"/>
  <mergeCells count="65">
    <mergeCell ref="B27:C27"/>
    <mergeCell ref="D27:E27"/>
    <mergeCell ref="G27:H27"/>
    <mergeCell ref="A1:E1"/>
    <mergeCell ref="A2:I2"/>
    <mergeCell ref="A4:I4"/>
    <mergeCell ref="B6:H6"/>
    <mergeCell ref="F5:H5"/>
    <mergeCell ref="A5:C5"/>
    <mergeCell ref="B8:B9"/>
    <mergeCell ref="B46:H46"/>
    <mergeCell ref="B47:H47"/>
    <mergeCell ref="B48:H48"/>
    <mergeCell ref="B43:H43"/>
    <mergeCell ref="B44:H44"/>
    <mergeCell ref="B45:H45"/>
    <mergeCell ref="B39:H39"/>
    <mergeCell ref="B40:H40"/>
    <mergeCell ref="B41:H41"/>
    <mergeCell ref="B42:H42"/>
    <mergeCell ref="B35:H35"/>
    <mergeCell ref="B36:H36"/>
    <mergeCell ref="B37:H37"/>
    <mergeCell ref="B38:H38"/>
    <mergeCell ref="B30:H30"/>
    <mergeCell ref="D32:E32"/>
    <mergeCell ref="D31:E31"/>
    <mergeCell ref="B34:H34"/>
    <mergeCell ref="C8:C9"/>
    <mergeCell ref="F7:G7"/>
    <mergeCell ref="F8:G8"/>
    <mergeCell ref="D9:E9"/>
    <mergeCell ref="F10:G10"/>
    <mergeCell ref="E15:F15"/>
    <mergeCell ref="B17:H17"/>
    <mergeCell ref="D18:E18"/>
    <mergeCell ref="B18:C18"/>
    <mergeCell ref="G18:H18"/>
    <mergeCell ref="B19:C19"/>
    <mergeCell ref="B20:C20"/>
    <mergeCell ref="B21:C21"/>
    <mergeCell ref="B22:C22"/>
    <mergeCell ref="B23:C23"/>
    <mergeCell ref="B24:C24"/>
    <mergeCell ref="B25:C25"/>
    <mergeCell ref="B26:C26"/>
    <mergeCell ref="B28:C28"/>
    <mergeCell ref="D19:E19"/>
    <mergeCell ref="D20:E20"/>
    <mergeCell ref="D21:E21"/>
    <mergeCell ref="D22:E22"/>
    <mergeCell ref="D23:E23"/>
    <mergeCell ref="D24:E24"/>
    <mergeCell ref="D25:E25"/>
    <mergeCell ref="D26:E26"/>
    <mergeCell ref="D28:E28"/>
    <mergeCell ref="G19:H19"/>
    <mergeCell ref="G20:H20"/>
    <mergeCell ref="G21:H21"/>
    <mergeCell ref="G22:H22"/>
    <mergeCell ref="G28:H28"/>
    <mergeCell ref="G23:H23"/>
    <mergeCell ref="G24:H24"/>
    <mergeCell ref="G25:H25"/>
    <mergeCell ref="G26:H26"/>
  </mergeCells>
  <conditionalFormatting sqref="H31">
    <cfRule type="cellIs" priority="1" dxfId="0" operator="between" stopIfTrue="1">
      <formula>0</formula>
      <formula>$C$8</formula>
    </cfRule>
    <cfRule type="cellIs" priority="2" dxfId="1" operator="between" stopIfTrue="1">
      <formula>$C$8</formula>
      <formula>$C$8*2</formula>
    </cfRule>
    <cfRule type="cellIs" priority="3" dxfId="2" operator="greaterThan" stopIfTrue="1">
      <formula>$C$8*2</formula>
    </cfRule>
  </conditionalFormatting>
  <conditionalFormatting sqref="F31">
    <cfRule type="cellIs" priority="4" dxfId="0" operator="between" stopIfTrue="1">
      <formula>0</formula>
      <formula>$H$7/2</formula>
    </cfRule>
    <cfRule type="cellIs" priority="5" dxfId="3" operator="between" stopIfTrue="1">
      <formula>$H$7</formula>
      <formula>$H$7*1.5</formula>
    </cfRule>
    <cfRule type="cellIs" priority="6" dxfId="4" operator="greaterThan" stopIfTrue="1">
      <formula>$H$7*1.5</formula>
    </cfRule>
  </conditionalFormatting>
  <conditionalFormatting sqref="F32">
    <cfRule type="cellIs" priority="7" dxfId="3" operator="between" stopIfTrue="1">
      <formula>$E$7*(-1)+1</formula>
      <formula>0</formula>
    </cfRule>
    <cfRule type="cellIs" priority="8" dxfId="0" operator="between" stopIfTrue="1">
      <formula>0</formula>
      <formula>$E$7</formula>
    </cfRule>
    <cfRule type="cellIs" priority="9" dxfId="5" operator="equal" stopIfTrue="1">
      <formula>$E$7*(-1)</formula>
    </cfRule>
  </conditionalFormatting>
  <conditionalFormatting sqref="H32">
    <cfRule type="cellIs" priority="10" dxfId="0" operator="between" stopIfTrue="1">
      <formula>0</formula>
      <formula>$C$8</formula>
    </cfRule>
    <cfRule type="cellIs" priority="11" dxfId="1" operator="between" stopIfTrue="1">
      <formula>$C$8</formula>
      <formula>$C$8*1.5</formula>
    </cfRule>
    <cfRule type="cellIs" priority="12" dxfId="2" operator="greaterThan" stopIfTrue="1">
      <formula>$C$8*1.5</formula>
    </cfRule>
  </conditionalFormatting>
  <conditionalFormatting sqref="C31">
    <cfRule type="cellIs" priority="13" dxfId="4" operator="between" stopIfTrue="1">
      <formula>-10</formula>
      <formula>0</formula>
    </cfRule>
    <cfRule type="cellIs" priority="14" dxfId="3" operator="between" stopIfTrue="1">
      <formula>0</formula>
      <formula>$E$8/5</formula>
    </cfRule>
    <cfRule type="cellIs" priority="15" dxfId="0" operator="between" stopIfTrue="1">
      <formula>$E$8/5</formula>
      <formula>$E$8+1</formula>
    </cfRule>
  </conditionalFormatting>
  <conditionalFormatting sqref="C32">
    <cfRule type="cellIs" priority="16" dxfId="4" operator="equal" stopIfTrue="1">
      <formula>0</formula>
    </cfRule>
    <cfRule type="cellIs" priority="17" dxfId="3" operator="between" stopIfTrue="1">
      <formula>0</formula>
      <formula>$F$14/5</formula>
    </cfRule>
    <cfRule type="cellIs" priority="18" dxfId="0" operator="between" stopIfTrue="1">
      <formula>$F$14/5</formula>
      <formula>$F$14+1</formula>
    </cfRule>
  </conditionalFormatting>
  <dataValidations count="9">
    <dataValidation type="whole" operator="greaterThanOrEqual" showErrorMessage="1" promptTitle="Ввод характеристик" prompt="Введите значение характеристики. Значение может быть от 1 и выше" errorTitle="Неверный формат" error="Необходимо чтобы характеристика выражалась целым числом от 1 и выше" sqref="C7:C15">
      <formula1>1</formula1>
    </dataValidation>
    <dataValidation type="whole" allowBlank="1" showInputMessage="1" showErrorMessage="1" promptTitle="Ввод дополнительных иммунитетов" prompt="Иммунитеты могут повышаться при использовании различного снаряжения или при пси-воздействиях." errorTitle="Неверный иммунитет" error="Иммунитет должен выражаться целым числом от -100 до 100" sqref="F19:F28">
      <formula1>-100</formula1>
      <formula2>100</formula2>
    </dataValidation>
    <dataValidation type="whole" allowBlank="1" showInputMessage="1" showErrorMessage="1" promptTitle="Ввод текущего значения Голода" prompt="В начале игры этот параметр равен нулю. " errorTitle="Неверное значение!" error="Значение голода и жажды должно быть целым числом больше или равным 0. Если значение голода достигнет полуторного значения Выносливости, персонаж погибает. В случае жажды персонаж погибает при достижении границы Выносливости" sqref="H31">
      <formula1>0</formula1>
      <formula2>C8*3</formula2>
    </dataValidation>
    <dataValidation type="whole" allowBlank="1" showInputMessage="1" showErrorMessage="1" promptTitle="Ввод текущего значения Жажды" prompt="В начале игры этот параметр равен нулю" errorTitle="Неверное значение!" error="Значение голода и жажды должно быть целым числом больше или равным 0. Если значение голода достигнет полуторного значения Выносливости, персонаж погибает. В случае жажды персонаж погибает при достижении границы Выносливости" sqref="H32">
      <formula1>0</formula1>
      <formula2>C8*2</formula2>
    </dataValidation>
    <dataValidation type="whole" allowBlank="1" showInputMessage="1" showErrorMessage="1" promptTitle="Ввод текущего значения Бодрости" prompt="В начале игры этот параметр равен максимальному значению" errorTitle="Неверное значение" error="Бодрость может принимать значения от &quot;-&quot; до &quot;+&quot; бодрости" sqref="F32">
      <formula1>E7*(-1)</formula1>
      <formula2>E7+1</formula2>
    </dataValidation>
    <dataValidation type="whole" allowBlank="1" showInputMessage="1" showErrorMessage="1" promptTitle="Ввод текущего значения здоровья" prompt="В начале игры этот параметр равен максимальному значению" errorTitle="Неверное здоровье" error="Здоровье может принимать значения от -10 до максимального значения здоровья" sqref="C31">
      <formula1>-10</formula1>
      <formula2>E8+1</formula2>
    </dataValidation>
    <dataValidation type="whole" allowBlank="1" showInputMessage="1" showErrorMessage="1" promptTitle="Ввод текущего значения Энергии" prompt="В начале игры этот параметр равен максимальному значению" errorTitle="Неверное значение энергии" error="Энергия может принимать значения от 0 до максимума" sqref="C32">
      <formula1>0</formula1>
      <formula2>F14+1</formula2>
    </dataValidation>
    <dataValidation type="whole" operator="greaterThanOrEqual" showInputMessage="1" showErrorMessage="1" promptTitle="Ввод модификаторов" prompt="Увеличивайте/уменьшайте модификатор на соответствующее число, если вы применяете вещь или эффект и ваши характеристики искусственно изменены" errorTitle="Ошибка!" error="Очевидно, вы чересчур занижаете свои характеристики. Такой персонаж не может жить. Если он погиб, просто не используйте больше этот чарлист" sqref="D5">
      <formula1>-1*(C7+C8+C10+C11+C12+C13+C14+C15)</formula1>
    </dataValidation>
    <dataValidation type="textLength" operator="lessThan" allowBlank="1" showErrorMessage="1" promptTitle="Описание примененных эффектов" prompt="Используйте эти поля для записи наложенных на персонажа эффектов" errorTitle="Ошибка!" error="Слишком длинное описание эффекта!" sqref="B35:H48">
      <formula1>150</formula1>
    </dataValidation>
  </dataValidation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13"/>
  </sheetPr>
  <dimension ref="A1:I54"/>
  <sheetViews>
    <sheetView workbookViewId="0" topLeftCell="A1">
      <pane ySplit="4" topLeftCell="BM5" activePane="bottomLeft" state="frozen"/>
      <selection pane="topLeft" activeCell="J18" sqref="J18"/>
      <selection pane="bottomLeft" activeCell="D7" sqref="D7"/>
    </sheetView>
  </sheetViews>
  <sheetFormatPr defaultColWidth="9.00390625" defaultRowHeight="12.75"/>
  <cols>
    <col min="1" max="16384" width="9.125" style="68" customWidth="1"/>
  </cols>
  <sheetData>
    <row r="1" spans="1:9" ht="24" thickTop="1">
      <c r="A1" s="153" t="s">
        <v>447</v>
      </c>
      <c r="B1" s="154"/>
      <c r="C1" s="154"/>
      <c r="D1" s="154"/>
      <c r="E1" s="154"/>
      <c r="F1" s="46">
        <f>IF(ISBLANK(ИМЯПЕРСОНАЖА),"",ИМЯПЕРСОНАЖА)</f>
      </c>
      <c r="G1" s="47"/>
      <c r="H1" s="47"/>
      <c r="I1" s="48"/>
    </row>
    <row r="2" spans="1:9" ht="16.5" thickBot="1">
      <c r="A2" s="149" t="s">
        <v>448</v>
      </c>
      <c r="B2" s="150"/>
      <c r="C2" s="150"/>
      <c r="D2" s="150"/>
      <c r="E2" s="150"/>
      <c r="F2" s="150"/>
      <c r="G2" s="150"/>
      <c r="H2" s="150"/>
      <c r="I2" s="151"/>
    </row>
    <row r="3" spans="1:9" ht="14.25" thickBot="1" thickTop="1">
      <c r="A3" s="49" t="str">
        <f>ВЕРСИЯ</f>
        <v>Версия чарлиста: 4.1.0.1</v>
      </c>
      <c r="B3" s="95"/>
      <c r="C3" s="95"/>
      <c r="D3" s="95"/>
      <c r="E3" s="95"/>
      <c r="F3" s="95"/>
      <c r="G3" s="95"/>
      <c r="H3" s="95"/>
      <c r="I3" s="95"/>
    </row>
    <row r="4" spans="1:9" ht="18.75" thickTop="1">
      <c r="A4" s="155" t="s">
        <v>105</v>
      </c>
      <c r="B4" s="156"/>
      <c r="C4" s="156"/>
      <c r="D4" s="156"/>
      <c r="E4" s="156"/>
      <c r="F4" s="156"/>
      <c r="G4" s="156"/>
      <c r="H4" s="156"/>
      <c r="I4" s="157"/>
    </row>
    <row r="5" spans="1:9" ht="12.75">
      <c r="A5" s="200" t="s">
        <v>126</v>
      </c>
      <c r="B5" s="201"/>
      <c r="C5" s="202"/>
      <c r="D5" s="21">
        <f>-1*(D7+D8+D9+D10+D11+D12+D13+D14+D15+D16+D17+D18+D19+D20+D21+D22+D23+D24+D25+D26+D27+D28+D29+D30+D31+D32+D33+D34+D35+D36+D37+D38+D39+D40)+УРОВЕНЬ*(3+IF(ISERROR(MATCH("Тренировка навыков",ВЫБРАННЫЕУМЕНИЯ,0)),0,1))+D41+СТАРТНАВ+IF(ISERROR(VLOOKUP(РАСА,ТАБЛИЦАРАС,3,FALSE)),0,VLOOKUP(РАСА,ТАБЛИЦАРАС,3,FALSE))+IF(ISERROR(VLOOKUP(КЛАСС,ТАБЛИЦАКЛАССОВ,2,FALSE)),0,VLOOKUP(КЛАСС,ТАБЛИЦАКЛАССОВ,2,FALSE))+IF(ISERROR(MATCH("Тренировка умений",ВЫБРАННЫЕУМЕНИЯ,0)),0,-6)</f>
        <v>3</v>
      </c>
      <c r="E5" s="75"/>
      <c r="F5" s="195" t="s">
        <v>172</v>
      </c>
      <c r="G5" s="196"/>
      <c r="H5" s="197"/>
      <c r="I5" s="20">
        <f>СТАРТУМЕ+FLOOR(УРОВЕНЬ/3,1)+IF(OR(ISERROR(VLOOKUP(РАСА,ТАБЛИЦАРАС,5,FALSE)),ISBLANK(VLOOKUP(РАСА,ТАБЛИЦАРАС,5,FALSE))),0,FLOOR(УРОВЕНЬ/VLOOKUP(РАСА,ТАБЛИЦАРАС,5,FALSE),1))+I41+IF(ISERROR(VLOOKUP(РАСА,ТАБЛИЦАРАС,4,FALSE)),0,VLOOKUP(РАСА,ТАБЛИЦАРАС,4,FALSE))+IF(ISERROR(VLOOKUP(КЛАСС,ТАБЛИЦАКЛАССОВ,3,FALSE)),0,VLOOKUP(КЛАСС,ТАБЛИЦАКЛАССОВ,3,FALSE))+COUNTA(F7:H40)*(-1)+IF(ISERROR(MATCH("Тренировка умений",ВЫБРАННЫЕУМЕНИЯ,0)),0,3)</f>
        <v>5</v>
      </c>
    </row>
    <row r="6" spans="1:9" ht="15.75">
      <c r="A6" s="96"/>
      <c r="B6" s="198" t="s">
        <v>106</v>
      </c>
      <c r="C6" s="176"/>
      <c r="D6" s="199"/>
      <c r="E6" s="75"/>
      <c r="F6" s="177" t="s">
        <v>107</v>
      </c>
      <c r="G6" s="178"/>
      <c r="H6" s="179"/>
      <c r="I6" s="33"/>
    </row>
    <row r="7" spans="1:9" ht="12.75">
      <c r="A7" s="96"/>
      <c r="B7" s="189"/>
      <c r="C7" s="190"/>
      <c r="D7" s="73">
        <v>0</v>
      </c>
      <c r="E7" s="75"/>
      <c r="F7" s="192"/>
      <c r="G7" s="193"/>
      <c r="H7" s="194"/>
      <c r="I7" s="97"/>
    </row>
    <row r="8" spans="1:9" ht="12.75">
      <c r="A8" s="96"/>
      <c r="B8" s="189"/>
      <c r="C8" s="190"/>
      <c r="D8" s="73">
        <v>0</v>
      </c>
      <c r="E8" s="75"/>
      <c r="F8" s="192"/>
      <c r="G8" s="193"/>
      <c r="H8" s="194"/>
      <c r="I8" s="97"/>
    </row>
    <row r="9" spans="1:9" ht="12.75">
      <c r="A9" s="96"/>
      <c r="B9" s="189"/>
      <c r="C9" s="190"/>
      <c r="D9" s="73">
        <v>0</v>
      </c>
      <c r="E9" s="75"/>
      <c r="F9" s="192"/>
      <c r="G9" s="193"/>
      <c r="H9" s="194"/>
      <c r="I9" s="97"/>
    </row>
    <row r="10" spans="1:9" ht="12.75">
      <c r="A10" s="96"/>
      <c r="B10" s="189"/>
      <c r="C10" s="190"/>
      <c r="D10" s="73">
        <v>0</v>
      </c>
      <c r="E10" s="75"/>
      <c r="F10" s="192"/>
      <c r="G10" s="193"/>
      <c r="H10" s="194"/>
      <c r="I10" s="97"/>
    </row>
    <row r="11" spans="1:9" ht="12.75">
      <c r="A11" s="96"/>
      <c r="B11" s="189"/>
      <c r="C11" s="190"/>
      <c r="D11" s="73">
        <v>0</v>
      </c>
      <c r="E11" s="75"/>
      <c r="F11" s="192"/>
      <c r="G11" s="193"/>
      <c r="H11" s="194"/>
      <c r="I11" s="97"/>
    </row>
    <row r="12" spans="1:9" ht="12.75">
      <c r="A12" s="96"/>
      <c r="B12" s="189"/>
      <c r="C12" s="190"/>
      <c r="D12" s="73">
        <v>0</v>
      </c>
      <c r="E12" s="75"/>
      <c r="F12" s="192"/>
      <c r="G12" s="193"/>
      <c r="H12" s="194"/>
      <c r="I12" s="97"/>
    </row>
    <row r="13" spans="1:9" ht="12.75">
      <c r="A13" s="96"/>
      <c r="B13" s="189"/>
      <c r="C13" s="190"/>
      <c r="D13" s="73">
        <v>0</v>
      </c>
      <c r="E13" s="75"/>
      <c r="F13" s="192"/>
      <c r="G13" s="193"/>
      <c r="H13" s="194"/>
      <c r="I13" s="97"/>
    </row>
    <row r="14" spans="1:9" ht="12.75">
      <c r="A14" s="96"/>
      <c r="B14" s="189"/>
      <c r="C14" s="190"/>
      <c r="D14" s="73">
        <v>0</v>
      </c>
      <c r="E14" s="75"/>
      <c r="F14" s="192"/>
      <c r="G14" s="193"/>
      <c r="H14" s="194"/>
      <c r="I14" s="97"/>
    </row>
    <row r="15" spans="1:9" ht="12.75">
      <c r="A15" s="96"/>
      <c r="B15" s="189"/>
      <c r="C15" s="190"/>
      <c r="D15" s="73">
        <v>0</v>
      </c>
      <c r="E15" s="75"/>
      <c r="F15" s="192"/>
      <c r="G15" s="193"/>
      <c r="H15" s="194"/>
      <c r="I15" s="97"/>
    </row>
    <row r="16" spans="1:9" ht="12.75">
      <c r="A16" s="96"/>
      <c r="B16" s="189"/>
      <c r="C16" s="190"/>
      <c r="D16" s="73">
        <v>0</v>
      </c>
      <c r="E16" s="75"/>
      <c r="F16" s="192"/>
      <c r="G16" s="193"/>
      <c r="H16" s="194"/>
      <c r="I16" s="97"/>
    </row>
    <row r="17" spans="1:9" ht="12.75">
      <c r="A17" s="96"/>
      <c r="B17" s="189"/>
      <c r="C17" s="190"/>
      <c r="D17" s="73">
        <v>0</v>
      </c>
      <c r="E17" s="75"/>
      <c r="F17" s="192"/>
      <c r="G17" s="193"/>
      <c r="H17" s="194"/>
      <c r="I17" s="97"/>
    </row>
    <row r="18" spans="1:9" ht="12.75">
      <c r="A18" s="96"/>
      <c r="B18" s="189"/>
      <c r="C18" s="190"/>
      <c r="D18" s="73">
        <v>0</v>
      </c>
      <c r="E18" s="75"/>
      <c r="F18" s="192"/>
      <c r="G18" s="193"/>
      <c r="H18" s="194"/>
      <c r="I18" s="97"/>
    </row>
    <row r="19" spans="1:9" ht="12.75">
      <c r="A19" s="96"/>
      <c r="B19" s="189"/>
      <c r="C19" s="190"/>
      <c r="D19" s="73">
        <v>0</v>
      </c>
      <c r="E19" s="75"/>
      <c r="F19" s="192"/>
      <c r="G19" s="193"/>
      <c r="H19" s="194"/>
      <c r="I19" s="97"/>
    </row>
    <row r="20" spans="1:9" ht="12.75">
      <c r="A20" s="96"/>
      <c r="B20" s="189"/>
      <c r="C20" s="190"/>
      <c r="D20" s="73">
        <v>0</v>
      </c>
      <c r="E20" s="75"/>
      <c r="F20" s="192"/>
      <c r="G20" s="193"/>
      <c r="H20" s="194"/>
      <c r="I20" s="97"/>
    </row>
    <row r="21" spans="1:9" ht="12.75">
      <c r="A21" s="96"/>
      <c r="B21" s="189"/>
      <c r="C21" s="190"/>
      <c r="D21" s="73">
        <v>0</v>
      </c>
      <c r="E21" s="75"/>
      <c r="F21" s="192"/>
      <c r="G21" s="193"/>
      <c r="H21" s="194"/>
      <c r="I21" s="97"/>
    </row>
    <row r="22" spans="1:9" ht="12.75">
      <c r="A22" s="96"/>
      <c r="B22" s="189"/>
      <c r="C22" s="190"/>
      <c r="D22" s="73">
        <v>0</v>
      </c>
      <c r="E22" s="75"/>
      <c r="F22" s="192"/>
      <c r="G22" s="193"/>
      <c r="H22" s="194"/>
      <c r="I22" s="97"/>
    </row>
    <row r="23" spans="1:9" ht="12.75">
      <c r="A23" s="96"/>
      <c r="B23" s="189"/>
      <c r="C23" s="190"/>
      <c r="D23" s="73">
        <v>0</v>
      </c>
      <c r="E23" s="75"/>
      <c r="F23" s="192"/>
      <c r="G23" s="193"/>
      <c r="H23" s="194"/>
      <c r="I23" s="97"/>
    </row>
    <row r="24" spans="1:9" ht="12.75">
      <c r="A24" s="96"/>
      <c r="B24" s="189"/>
      <c r="C24" s="190"/>
      <c r="D24" s="73">
        <v>0</v>
      </c>
      <c r="E24" s="75"/>
      <c r="F24" s="192"/>
      <c r="G24" s="193"/>
      <c r="H24" s="194"/>
      <c r="I24" s="97"/>
    </row>
    <row r="25" spans="1:9" ht="12.75">
      <c r="A25" s="96"/>
      <c r="B25" s="189"/>
      <c r="C25" s="190"/>
      <c r="D25" s="73">
        <v>0</v>
      </c>
      <c r="E25" s="75"/>
      <c r="F25" s="192"/>
      <c r="G25" s="193"/>
      <c r="H25" s="194"/>
      <c r="I25" s="97"/>
    </row>
    <row r="26" spans="1:9" ht="12.75">
      <c r="A26" s="96"/>
      <c r="B26" s="189"/>
      <c r="C26" s="190"/>
      <c r="D26" s="73">
        <v>0</v>
      </c>
      <c r="E26" s="75"/>
      <c r="F26" s="192"/>
      <c r="G26" s="193"/>
      <c r="H26" s="194"/>
      <c r="I26" s="97"/>
    </row>
    <row r="27" spans="1:9" ht="12.75">
      <c r="A27" s="96"/>
      <c r="B27" s="189"/>
      <c r="C27" s="190"/>
      <c r="D27" s="73">
        <v>0</v>
      </c>
      <c r="E27" s="75"/>
      <c r="F27" s="192"/>
      <c r="G27" s="193"/>
      <c r="H27" s="194"/>
      <c r="I27" s="97"/>
    </row>
    <row r="28" spans="1:9" ht="12.75">
      <c r="A28" s="96"/>
      <c r="B28" s="189"/>
      <c r="C28" s="190"/>
      <c r="D28" s="73">
        <v>0</v>
      </c>
      <c r="E28" s="75"/>
      <c r="F28" s="192"/>
      <c r="G28" s="193"/>
      <c r="H28" s="194"/>
      <c r="I28" s="97"/>
    </row>
    <row r="29" spans="1:9" ht="12.75">
      <c r="A29" s="96"/>
      <c r="B29" s="189"/>
      <c r="C29" s="190"/>
      <c r="D29" s="73">
        <v>0</v>
      </c>
      <c r="E29" s="75"/>
      <c r="F29" s="192"/>
      <c r="G29" s="193"/>
      <c r="H29" s="194"/>
      <c r="I29" s="97"/>
    </row>
    <row r="30" spans="1:9" ht="12.75">
      <c r="A30" s="96"/>
      <c r="B30" s="189"/>
      <c r="C30" s="190"/>
      <c r="D30" s="73">
        <v>0</v>
      </c>
      <c r="E30" s="75"/>
      <c r="F30" s="192"/>
      <c r="G30" s="193"/>
      <c r="H30" s="194"/>
      <c r="I30" s="97"/>
    </row>
    <row r="31" spans="1:9" ht="12.75">
      <c r="A31" s="96"/>
      <c r="B31" s="189"/>
      <c r="C31" s="190"/>
      <c r="D31" s="73">
        <v>0</v>
      </c>
      <c r="E31" s="75"/>
      <c r="F31" s="192"/>
      <c r="G31" s="193"/>
      <c r="H31" s="194"/>
      <c r="I31" s="97"/>
    </row>
    <row r="32" spans="1:9" ht="12.75">
      <c r="A32" s="96"/>
      <c r="B32" s="189"/>
      <c r="C32" s="190"/>
      <c r="D32" s="73">
        <v>0</v>
      </c>
      <c r="E32" s="75"/>
      <c r="F32" s="192"/>
      <c r="G32" s="193"/>
      <c r="H32" s="194"/>
      <c r="I32" s="97"/>
    </row>
    <row r="33" spans="1:9" ht="12.75">
      <c r="A33" s="96"/>
      <c r="B33" s="189"/>
      <c r="C33" s="190"/>
      <c r="D33" s="73">
        <v>0</v>
      </c>
      <c r="E33" s="75"/>
      <c r="F33" s="192"/>
      <c r="G33" s="193"/>
      <c r="H33" s="194"/>
      <c r="I33" s="97"/>
    </row>
    <row r="34" spans="1:9" ht="12.75">
      <c r="A34" s="96"/>
      <c r="B34" s="189"/>
      <c r="C34" s="190"/>
      <c r="D34" s="73">
        <v>0</v>
      </c>
      <c r="E34" s="75"/>
      <c r="F34" s="192"/>
      <c r="G34" s="193"/>
      <c r="H34" s="194"/>
      <c r="I34" s="97"/>
    </row>
    <row r="35" spans="1:9" ht="12.75">
      <c r="A35" s="96"/>
      <c r="B35" s="189"/>
      <c r="C35" s="190"/>
      <c r="D35" s="73">
        <v>0</v>
      </c>
      <c r="E35" s="75"/>
      <c r="F35" s="192"/>
      <c r="G35" s="193"/>
      <c r="H35" s="194"/>
      <c r="I35" s="97"/>
    </row>
    <row r="36" spans="1:9" ht="12.75">
      <c r="A36" s="96"/>
      <c r="B36" s="189"/>
      <c r="C36" s="190"/>
      <c r="D36" s="73">
        <v>0</v>
      </c>
      <c r="E36" s="75"/>
      <c r="F36" s="192"/>
      <c r="G36" s="193"/>
      <c r="H36" s="194"/>
      <c r="I36" s="97"/>
    </row>
    <row r="37" spans="1:9" ht="12.75">
      <c r="A37" s="96"/>
      <c r="B37" s="189"/>
      <c r="C37" s="190"/>
      <c r="D37" s="73">
        <v>0</v>
      </c>
      <c r="E37" s="75"/>
      <c r="F37" s="192"/>
      <c r="G37" s="193"/>
      <c r="H37" s="194"/>
      <c r="I37" s="97"/>
    </row>
    <row r="38" spans="1:9" ht="12.75">
      <c r="A38" s="96"/>
      <c r="B38" s="189"/>
      <c r="C38" s="190"/>
      <c r="D38" s="73">
        <v>0</v>
      </c>
      <c r="E38" s="75"/>
      <c r="F38" s="192"/>
      <c r="G38" s="193"/>
      <c r="H38" s="194"/>
      <c r="I38" s="97"/>
    </row>
    <row r="39" spans="1:9" ht="12.75">
      <c r="A39" s="96"/>
      <c r="B39" s="189"/>
      <c r="C39" s="190"/>
      <c r="D39" s="73">
        <v>0</v>
      </c>
      <c r="E39" s="75"/>
      <c r="F39" s="192"/>
      <c r="G39" s="193"/>
      <c r="H39" s="194"/>
      <c r="I39" s="97"/>
    </row>
    <row r="40" spans="1:9" ht="12.75">
      <c r="A40" s="96"/>
      <c r="B40" s="189"/>
      <c r="C40" s="190"/>
      <c r="D40" s="92">
        <v>0</v>
      </c>
      <c r="E40" s="75"/>
      <c r="F40" s="192"/>
      <c r="G40" s="193"/>
      <c r="H40" s="194"/>
      <c r="I40" s="97"/>
    </row>
    <row r="41" spans="1:9" ht="12.75">
      <c r="A41" s="212" t="s">
        <v>127</v>
      </c>
      <c r="B41" s="213"/>
      <c r="C41" s="214"/>
      <c r="D41" s="70">
        <v>0</v>
      </c>
      <c r="E41" s="75"/>
      <c r="F41" s="203" t="s">
        <v>127</v>
      </c>
      <c r="G41" s="204"/>
      <c r="H41" s="205"/>
      <c r="I41" s="93">
        <v>0</v>
      </c>
    </row>
    <row r="42" spans="1:9" ht="12.75">
      <c r="A42" s="96"/>
      <c r="B42" s="98"/>
      <c r="C42" s="98"/>
      <c r="D42" s="98"/>
      <c r="E42" s="75"/>
      <c r="F42" s="191"/>
      <c r="G42" s="191"/>
      <c r="H42" s="99"/>
      <c r="I42" s="97"/>
    </row>
    <row r="43" spans="1:9" ht="15.75">
      <c r="A43" s="96"/>
      <c r="B43" s="209" t="s">
        <v>128</v>
      </c>
      <c r="C43" s="210"/>
      <c r="D43" s="211"/>
      <c r="E43" s="75"/>
      <c r="F43" s="209" t="s">
        <v>249</v>
      </c>
      <c r="G43" s="215"/>
      <c r="H43" s="216"/>
      <c r="I43" s="97"/>
    </row>
    <row r="44" spans="1:9" ht="12.75">
      <c r="A44" s="96"/>
      <c r="B44" s="206"/>
      <c r="C44" s="208"/>
      <c r="D44" s="207"/>
      <c r="E44" s="75"/>
      <c r="F44" s="100" t="s">
        <v>248</v>
      </c>
      <c r="G44" s="206"/>
      <c r="H44" s="207"/>
      <c r="I44" s="97"/>
    </row>
    <row r="45" spans="1:9" ht="12.75">
      <c r="A45" s="96"/>
      <c r="B45" s="206"/>
      <c r="C45" s="208"/>
      <c r="D45" s="207"/>
      <c r="E45" s="75"/>
      <c r="F45" s="100" t="s">
        <v>450</v>
      </c>
      <c r="G45" s="206"/>
      <c r="H45" s="207"/>
      <c r="I45" s="97"/>
    </row>
    <row r="46" spans="1:9" ht="12.75">
      <c r="A46" s="96"/>
      <c r="B46" s="206"/>
      <c r="C46" s="208"/>
      <c r="D46" s="207"/>
      <c r="E46" s="75"/>
      <c r="F46" s="100" t="s">
        <v>250</v>
      </c>
      <c r="G46" s="206"/>
      <c r="H46" s="207"/>
      <c r="I46" s="97"/>
    </row>
    <row r="47" spans="1:9" ht="12.75">
      <c r="A47" s="96"/>
      <c r="B47" s="206"/>
      <c r="C47" s="208"/>
      <c r="D47" s="207"/>
      <c r="E47" s="75"/>
      <c r="F47" s="101" t="s">
        <v>449</v>
      </c>
      <c r="G47" s="206"/>
      <c r="H47" s="207"/>
      <c r="I47" s="97"/>
    </row>
    <row r="48" spans="1:9" ht="12.75">
      <c r="A48" s="96"/>
      <c r="B48" s="206"/>
      <c r="C48" s="208"/>
      <c r="D48" s="207"/>
      <c r="E48" s="75"/>
      <c r="F48" s="94"/>
      <c r="G48" s="206"/>
      <c r="H48" s="207"/>
      <c r="I48" s="97"/>
    </row>
    <row r="49" spans="1:9" ht="12.75">
      <c r="A49" s="96"/>
      <c r="B49" s="206"/>
      <c r="C49" s="208"/>
      <c r="D49" s="207"/>
      <c r="E49" s="75"/>
      <c r="F49" s="94"/>
      <c r="G49" s="206"/>
      <c r="H49" s="207"/>
      <c r="I49" s="97"/>
    </row>
    <row r="50" spans="1:9" ht="12.75">
      <c r="A50" s="96"/>
      <c r="B50" s="206"/>
      <c r="C50" s="208"/>
      <c r="D50" s="207"/>
      <c r="E50" s="75"/>
      <c r="F50" s="94"/>
      <c r="G50" s="206"/>
      <c r="H50" s="207"/>
      <c r="I50" s="97"/>
    </row>
    <row r="51" spans="1:9" ht="12.75">
      <c r="A51" s="96"/>
      <c r="B51" s="206"/>
      <c r="C51" s="208"/>
      <c r="D51" s="207"/>
      <c r="E51" s="75"/>
      <c r="F51" s="94"/>
      <c r="G51" s="206"/>
      <c r="H51" s="207"/>
      <c r="I51" s="97"/>
    </row>
    <row r="52" spans="1:9" ht="12.75">
      <c r="A52" s="96"/>
      <c r="B52" s="206"/>
      <c r="C52" s="208"/>
      <c r="D52" s="207"/>
      <c r="E52" s="75"/>
      <c r="F52" s="94"/>
      <c r="G52" s="206"/>
      <c r="H52" s="207"/>
      <c r="I52" s="97"/>
    </row>
    <row r="53" spans="1:9" ht="12.75">
      <c r="A53" s="96"/>
      <c r="B53" s="206"/>
      <c r="C53" s="208"/>
      <c r="D53" s="207"/>
      <c r="E53" s="75"/>
      <c r="F53" s="94"/>
      <c r="G53" s="206"/>
      <c r="H53" s="207"/>
      <c r="I53" s="97"/>
    </row>
    <row r="54" spans="1:9" ht="13.5" thickBot="1">
      <c r="A54" s="102"/>
      <c r="B54" s="62"/>
      <c r="C54" s="62"/>
      <c r="D54" s="62"/>
      <c r="E54" s="103"/>
      <c r="F54" s="103"/>
      <c r="G54" s="103"/>
      <c r="H54" s="103"/>
      <c r="I54" s="104"/>
    </row>
    <row r="55" ht="13.5" thickTop="1"/>
  </sheetData>
  <sheetProtection selectLockedCells="1"/>
  <mergeCells count="100">
    <mergeCell ref="F38:H38"/>
    <mergeCell ref="F39:H39"/>
    <mergeCell ref="F40:H40"/>
    <mergeCell ref="F32:H32"/>
    <mergeCell ref="F33:H33"/>
    <mergeCell ref="F34:H34"/>
    <mergeCell ref="F35:H35"/>
    <mergeCell ref="F28:H28"/>
    <mergeCell ref="F29:H29"/>
    <mergeCell ref="F30:H30"/>
    <mergeCell ref="F31:H31"/>
    <mergeCell ref="F8:H8"/>
    <mergeCell ref="F9:H9"/>
    <mergeCell ref="F10:H10"/>
    <mergeCell ref="F13:H13"/>
    <mergeCell ref="F43:H43"/>
    <mergeCell ref="G53:H53"/>
    <mergeCell ref="G46:H46"/>
    <mergeCell ref="G52:H52"/>
    <mergeCell ref="G51:H51"/>
    <mergeCell ref="G50:H50"/>
    <mergeCell ref="G49:H49"/>
    <mergeCell ref="G48:H48"/>
    <mergeCell ref="G47:H47"/>
    <mergeCell ref="B53:D53"/>
    <mergeCell ref="B36:C36"/>
    <mergeCell ref="B37:C37"/>
    <mergeCell ref="B47:D47"/>
    <mergeCell ref="B48:D48"/>
    <mergeCell ref="B49:D49"/>
    <mergeCell ref="B50:D50"/>
    <mergeCell ref="B43:D43"/>
    <mergeCell ref="A41:C41"/>
    <mergeCell ref="B40:C40"/>
    <mergeCell ref="B51:D51"/>
    <mergeCell ref="B52:D52"/>
    <mergeCell ref="B44:D44"/>
    <mergeCell ref="B45:D45"/>
    <mergeCell ref="B46:D46"/>
    <mergeCell ref="F41:H41"/>
    <mergeCell ref="G45:H45"/>
    <mergeCell ref="G44:H44"/>
    <mergeCell ref="F11:H11"/>
    <mergeCell ref="F12:H12"/>
    <mergeCell ref="F17:H17"/>
    <mergeCell ref="F18:H18"/>
    <mergeCell ref="F19:H19"/>
    <mergeCell ref="F20:H20"/>
    <mergeCell ref="F21:H21"/>
    <mergeCell ref="A1:E1"/>
    <mergeCell ref="F5:H5"/>
    <mergeCell ref="B7:C7"/>
    <mergeCell ref="B8:C8"/>
    <mergeCell ref="A2:I2"/>
    <mergeCell ref="A4:I4"/>
    <mergeCell ref="B6:D6"/>
    <mergeCell ref="F6:H6"/>
    <mergeCell ref="A5:C5"/>
    <mergeCell ref="F7:H7"/>
    <mergeCell ref="B10:C10"/>
    <mergeCell ref="B11:C11"/>
    <mergeCell ref="B12:C12"/>
    <mergeCell ref="B13:C13"/>
    <mergeCell ref="B14:C14"/>
    <mergeCell ref="B15:C15"/>
    <mergeCell ref="B25:C25"/>
    <mergeCell ref="F26:H26"/>
    <mergeCell ref="B20:C20"/>
    <mergeCell ref="F14:H14"/>
    <mergeCell ref="F15:H15"/>
    <mergeCell ref="F16:H16"/>
    <mergeCell ref="F22:H22"/>
    <mergeCell ref="F23:H23"/>
    <mergeCell ref="F27:H27"/>
    <mergeCell ref="B21:C21"/>
    <mergeCell ref="B22:C22"/>
    <mergeCell ref="B23:C23"/>
    <mergeCell ref="B24:C24"/>
    <mergeCell ref="F24:H24"/>
    <mergeCell ref="F25:H25"/>
    <mergeCell ref="F42:G42"/>
    <mergeCell ref="F36:H36"/>
    <mergeCell ref="F37:H37"/>
    <mergeCell ref="B9:C9"/>
    <mergeCell ref="B30:C30"/>
    <mergeCell ref="B29:C29"/>
    <mergeCell ref="B16:C16"/>
    <mergeCell ref="B17:C17"/>
    <mergeCell ref="B18:C18"/>
    <mergeCell ref="B19:C19"/>
    <mergeCell ref="B32:C32"/>
    <mergeCell ref="B33:C33"/>
    <mergeCell ref="B31:C31"/>
    <mergeCell ref="B26:C26"/>
    <mergeCell ref="B27:C27"/>
    <mergeCell ref="B28:C28"/>
    <mergeCell ref="B38:C38"/>
    <mergeCell ref="B39:C39"/>
    <mergeCell ref="B34:C34"/>
    <mergeCell ref="B35:C35"/>
  </mergeCells>
  <conditionalFormatting sqref="B7:C40 F7:G40">
    <cfRule type="cellIs" priority="1" dxfId="6" operator="equal" stopIfTrue="1">
      <formula>ПУСТО</formula>
    </cfRule>
    <cfRule type="cellIs" priority="2" dxfId="7" operator="notEqual" stopIfTrue="1">
      <formula>ПУСТО</formula>
    </cfRule>
  </conditionalFormatting>
  <dataValidations count="5">
    <dataValidation type="whole" showInputMessage="1" showErrorMessage="1" promptTitle="Ввод модификаторов" prompt="Увеличивайте/уменьшайте модификатор на соответствующее число, если вы применяете вещь или эффект и ваши навыки искусственно изменены" errorTitle="Неверный модификатор" error="Это должно быть целое число!" sqref="D41">
      <formula1>-50</formula1>
      <formula2>50</formula2>
    </dataValidation>
    <dataValidation type="whole" showInputMessage="1" showErrorMessage="1" promptTitle="Модификатор числа умений" prompt="Введите модификатор числа умений вашего персонажа" errorTitle="Неверные данные!" error="Модификатор умений должен быть целым числом!" sqref="I6">
      <formula1>-5</formula1>
      <formula2>5</formula2>
    </dataValidation>
    <dataValidation type="list" allowBlank="1" showInputMessage="1" showErrorMessage="1" sqref="B7:C40">
      <formula1>СПИСОКНАВЫКОВ</formula1>
    </dataValidation>
    <dataValidation type="list" allowBlank="1" showInputMessage="1" showErrorMessage="1" sqref="F7:H40">
      <formula1>СПИСОКУМЕНИЙ</formula1>
    </dataValidation>
    <dataValidation type="whole" allowBlank="1" showInputMessage="1" showErrorMessage="1" sqref="D7:D40">
      <formula1>-25</formula1>
      <formula2>25</formula2>
    </dataValidation>
  </dataValidation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indexed="11"/>
  </sheetPr>
  <dimension ref="A1:I52"/>
  <sheetViews>
    <sheetView workbookViewId="0" topLeftCell="A1">
      <pane ySplit="4" topLeftCell="BM5" activePane="bottomLeft" state="frozen"/>
      <selection pane="topLeft" activeCell="J18" sqref="J18"/>
      <selection pane="bottomLeft" activeCell="J1" sqref="J1"/>
    </sheetView>
  </sheetViews>
  <sheetFormatPr defaultColWidth="9.00390625" defaultRowHeight="12.75"/>
  <cols>
    <col min="1" max="16384" width="9.125" style="68" customWidth="1"/>
  </cols>
  <sheetData>
    <row r="1" spans="1:9" ht="24" thickTop="1">
      <c r="A1" s="153" t="s">
        <v>447</v>
      </c>
      <c r="B1" s="154"/>
      <c r="C1" s="154"/>
      <c r="D1" s="154"/>
      <c r="E1" s="154"/>
      <c r="F1" s="46">
        <f>IF(ISBLANK(ИМЯПЕРСОНАЖА),"",ИМЯПЕРСОНАЖА)</f>
      </c>
      <c r="G1" s="47"/>
      <c r="H1" s="47"/>
      <c r="I1" s="48"/>
    </row>
    <row r="2" spans="1:9" ht="16.5" thickBot="1">
      <c r="A2" s="149" t="s">
        <v>448</v>
      </c>
      <c r="B2" s="150"/>
      <c r="C2" s="150"/>
      <c r="D2" s="150"/>
      <c r="E2" s="150"/>
      <c r="F2" s="150"/>
      <c r="G2" s="150"/>
      <c r="H2" s="150"/>
      <c r="I2" s="151"/>
    </row>
    <row r="3" spans="1:9" ht="14.25" thickBot="1" thickTop="1">
      <c r="A3" s="49" t="str">
        <f>ВЕРСИЯ</f>
        <v>Версия чарлиста: 4.1.0.1</v>
      </c>
      <c r="B3" s="98"/>
      <c r="C3" s="98"/>
      <c r="D3" s="98"/>
      <c r="E3" s="98"/>
      <c r="F3" s="98"/>
      <c r="G3" s="98"/>
      <c r="H3" s="98"/>
      <c r="I3" s="98"/>
    </row>
    <row r="4" spans="1:9" ht="18.75" thickTop="1">
      <c r="A4" s="155" t="s">
        <v>81</v>
      </c>
      <c r="B4" s="156"/>
      <c r="C4" s="156"/>
      <c r="D4" s="156"/>
      <c r="E4" s="156"/>
      <c r="F4" s="156"/>
      <c r="G4" s="156"/>
      <c r="H4" s="156"/>
      <c r="I4" s="157"/>
    </row>
    <row r="5" spans="1:9" ht="12.75">
      <c r="A5" s="96"/>
      <c r="B5" s="75"/>
      <c r="C5" s="75"/>
      <c r="D5" s="75"/>
      <c r="E5" s="75"/>
      <c r="F5" s="75" t="str">
        <f>IF(ISERROR(VLOOKUP(РАСА,ТАБЛИЦАРАС,17,FALSE)),"гуманоид",VLOOKUP(РАСА,ТАБЛИЦАРАС,17,FALSE))</f>
        <v>гуманоид</v>
      </c>
      <c r="G5" s="75" t="s">
        <v>177</v>
      </c>
      <c r="H5" s="75"/>
      <c r="I5" s="97">
        <f>H9*0.1+H12*0.4+H15*0.2+H18*0.3</f>
        <v>0</v>
      </c>
    </row>
    <row r="6" spans="1:9" ht="15.75">
      <c r="A6" s="96"/>
      <c r="B6" s="217" t="s">
        <v>82</v>
      </c>
      <c r="C6" s="217"/>
      <c r="D6" s="217"/>
      <c r="E6" s="75"/>
      <c r="F6" s="217" t="s">
        <v>83</v>
      </c>
      <c r="G6" s="217"/>
      <c r="H6" s="217"/>
      <c r="I6" s="97"/>
    </row>
    <row r="7" spans="1:9" ht="12.75">
      <c r="A7" s="96"/>
      <c r="B7" s="218">
        <v>1</v>
      </c>
      <c r="C7" s="111" t="s">
        <v>84</v>
      </c>
      <c r="D7" s="105"/>
      <c r="E7" s="50"/>
      <c r="F7" s="222" t="s">
        <v>90</v>
      </c>
      <c r="G7" s="111" t="s">
        <v>174</v>
      </c>
      <c r="H7" s="73">
        <v>0</v>
      </c>
      <c r="I7" s="97"/>
    </row>
    <row r="8" spans="1:9" ht="12.75">
      <c r="A8" s="96"/>
      <c r="B8" s="219"/>
      <c r="C8" s="111" t="s">
        <v>59</v>
      </c>
      <c r="D8" s="106"/>
      <c r="E8" s="50"/>
      <c r="F8" s="222"/>
      <c r="G8" s="111" t="s">
        <v>88</v>
      </c>
      <c r="H8" s="73">
        <v>0</v>
      </c>
      <c r="I8" s="97"/>
    </row>
    <row r="9" spans="1:9" ht="12.75">
      <c r="A9" s="96"/>
      <c r="B9" s="220"/>
      <c r="C9" s="111" t="s">
        <v>85</v>
      </c>
      <c r="D9" s="107" t="s">
        <v>86</v>
      </c>
      <c r="E9" s="50"/>
      <c r="F9" s="222"/>
      <c r="G9" s="111" t="s">
        <v>89</v>
      </c>
      <c r="H9" s="25">
        <f>H8+H7</f>
        <v>0</v>
      </c>
      <c r="I9" s="97"/>
    </row>
    <row r="10" spans="1:9" ht="12.75">
      <c r="A10" s="96"/>
      <c r="B10" s="221">
        <v>2</v>
      </c>
      <c r="C10" s="111" t="s">
        <v>84</v>
      </c>
      <c r="D10" s="105"/>
      <c r="E10" s="50"/>
      <c r="F10" s="222" t="str">
        <f>IF(F5="Гуманоид","Торс","Туловище")</f>
        <v>Торс</v>
      </c>
      <c r="G10" s="111" t="s">
        <v>174</v>
      </c>
      <c r="H10" s="73">
        <v>0</v>
      </c>
      <c r="I10" s="97"/>
    </row>
    <row r="11" spans="1:9" ht="12.75">
      <c r="A11" s="96"/>
      <c r="B11" s="221"/>
      <c r="C11" s="111" t="s">
        <v>59</v>
      </c>
      <c r="D11" s="106"/>
      <c r="E11" s="50"/>
      <c r="F11" s="222"/>
      <c r="G11" s="111" t="s">
        <v>88</v>
      </c>
      <c r="H11" s="73">
        <v>0</v>
      </c>
      <c r="I11" s="97"/>
    </row>
    <row r="12" spans="1:9" ht="12.75">
      <c r="A12" s="96"/>
      <c r="B12" s="221"/>
      <c r="C12" s="111" t="s">
        <v>85</v>
      </c>
      <c r="D12" s="107" t="s">
        <v>86</v>
      </c>
      <c r="E12" s="50"/>
      <c r="F12" s="222"/>
      <c r="G12" s="111" t="s">
        <v>89</v>
      </c>
      <c r="H12" s="25">
        <f>H10+H11</f>
        <v>0</v>
      </c>
      <c r="I12" s="97"/>
    </row>
    <row r="13" spans="1:9" ht="12.75">
      <c r="A13" s="96"/>
      <c r="B13" s="221">
        <v>3</v>
      </c>
      <c r="C13" s="111" t="s">
        <v>84</v>
      </c>
      <c r="D13" s="105"/>
      <c r="E13" s="50"/>
      <c r="F13" s="222" t="str">
        <f>IF(F5="Гуманоид","Руки","Крылья")</f>
        <v>Руки</v>
      </c>
      <c r="G13" s="111" t="s">
        <v>174</v>
      </c>
      <c r="H13" s="73">
        <v>0</v>
      </c>
      <c r="I13" s="97"/>
    </row>
    <row r="14" spans="1:9" ht="12.75">
      <c r="A14" s="96"/>
      <c r="B14" s="221"/>
      <c r="C14" s="111" t="s">
        <v>59</v>
      </c>
      <c r="D14" s="106"/>
      <c r="E14" s="50"/>
      <c r="F14" s="222"/>
      <c r="G14" s="111" t="s">
        <v>88</v>
      </c>
      <c r="H14" s="73">
        <v>0</v>
      </c>
      <c r="I14" s="97"/>
    </row>
    <row r="15" spans="1:9" ht="12.75">
      <c r="A15" s="96"/>
      <c r="B15" s="221"/>
      <c r="C15" s="111" t="s">
        <v>85</v>
      </c>
      <c r="D15" s="107" t="s">
        <v>86</v>
      </c>
      <c r="E15" s="50"/>
      <c r="F15" s="222"/>
      <c r="G15" s="111" t="s">
        <v>89</v>
      </c>
      <c r="H15" s="25">
        <f>H13+H14</f>
        <v>0</v>
      </c>
      <c r="I15" s="97"/>
    </row>
    <row r="16" spans="1:9" ht="12.75">
      <c r="A16" s="96"/>
      <c r="B16" s="221">
        <v>4</v>
      </c>
      <c r="C16" s="111" t="s">
        <v>84</v>
      </c>
      <c r="D16" s="105"/>
      <c r="E16" s="50"/>
      <c r="F16" s="222" t="str">
        <f>IF(F5="Гуманоид","Ноги","Лапы")</f>
        <v>Ноги</v>
      </c>
      <c r="G16" s="111" t="s">
        <v>174</v>
      </c>
      <c r="H16" s="73">
        <v>0</v>
      </c>
      <c r="I16" s="97"/>
    </row>
    <row r="17" spans="1:9" ht="12.75">
      <c r="A17" s="96"/>
      <c r="B17" s="221"/>
      <c r="C17" s="111" t="s">
        <v>59</v>
      </c>
      <c r="D17" s="106"/>
      <c r="E17" s="50"/>
      <c r="F17" s="222"/>
      <c r="G17" s="111" t="s">
        <v>88</v>
      </c>
      <c r="H17" s="73">
        <v>0</v>
      </c>
      <c r="I17" s="97"/>
    </row>
    <row r="18" spans="1:9" ht="12.75">
      <c r="A18" s="96"/>
      <c r="B18" s="221"/>
      <c r="C18" s="111" t="s">
        <v>85</v>
      </c>
      <c r="D18" s="107" t="s">
        <v>86</v>
      </c>
      <c r="E18" s="50"/>
      <c r="F18" s="222"/>
      <c r="G18" s="111" t="s">
        <v>89</v>
      </c>
      <c r="H18" s="25">
        <f>H16+H17</f>
        <v>0</v>
      </c>
      <c r="I18" s="97"/>
    </row>
    <row r="19" spans="1:9" ht="12.75">
      <c r="A19" s="96"/>
      <c r="B19" s="75"/>
      <c r="C19" s="75"/>
      <c r="D19" s="50"/>
      <c r="E19" s="50"/>
      <c r="F19" s="75"/>
      <c r="G19" s="75"/>
      <c r="H19" s="50"/>
      <c r="I19" s="97"/>
    </row>
    <row r="20" spans="1:9" ht="15.75">
      <c r="A20" s="96"/>
      <c r="B20" s="217" t="s">
        <v>92</v>
      </c>
      <c r="C20" s="217"/>
      <c r="D20" s="217"/>
      <c r="E20" s="217"/>
      <c r="F20" s="217"/>
      <c r="G20" s="217"/>
      <c r="H20" s="217"/>
      <c r="I20" s="97"/>
    </row>
    <row r="21" spans="1:9" ht="12.75">
      <c r="A21" s="96"/>
      <c r="B21" s="111" t="s">
        <v>90</v>
      </c>
      <c r="C21" s="223"/>
      <c r="D21" s="223"/>
      <c r="E21" s="223"/>
      <c r="F21" s="223"/>
      <c r="G21" s="223"/>
      <c r="H21" s="108"/>
      <c r="I21" s="97"/>
    </row>
    <row r="22" spans="1:9" ht="12.75">
      <c r="A22" s="96"/>
      <c r="B22" s="112" t="s">
        <v>93</v>
      </c>
      <c r="C22" s="223"/>
      <c r="D22" s="223"/>
      <c r="E22" s="223"/>
      <c r="F22" s="223"/>
      <c r="G22" s="223"/>
      <c r="H22" s="108"/>
      <c r="I22" s="97"/>
    </row>
    <row r="23" spans="1:9" ht="12.75">
      <c r="A23" s="96"/>
      <c r="B23" s="111" t="s">
        <v>99</v>
      </c>
      <c r="C23" s="223"/>
      <c r="D23" s="223"/>
      <c r="E23" s="223"/>
      <c r="F23" s="223"/>
      <c r="G23" s="223"/>
      <c r="H23" s="108"/>
      <c r="I23" s="97"/>
    </row>
    <row r="24" spans="1:9" ht="12.75">
      <c r="A24" s="96"/>
      <c r="B24" s="112" t="s">
        <v>101</v>
      </c>
      <c r="C24" s="223"/>
      <c r="D24" s="223"/>
      <c r="E24" s="223"/>
      <c r="F24" s="223"/>
      <c r="G24" s="223"/>
      <c r="H24" s="108"/>
      <c r="I24" s="97"/>
    </row>
    <row r="25" spans="1:9" ht="12.75">
      <c r="A25" s="96"/>
      <c r="B25" s="113" t="s">
        <v>97</v>
      </c>
      <c r="C25" s="223"/>
      <c r="D25" s="223"/>
      <c r="E25" s="223"/>
      <c r="F25" s="223"/>
      <c r="G25" s="223"/>
      <c r="H25" s="108"/>
      <c r="I25" s="97"/>
    </row>
    <row r="26" spans="1:9" ht="12.75">
      <c r="A26" s="96"/>
      <c r="B26" s="113" t="s">
        <v>96</v>
      </c>
      <c r="C26" s="223"/>
      <c r="D26" s="223"/>
      <c r="E26" s="223"/>
      <c r="F26" s="223"/>
      <c r="G26" s="223"/>
      <c r="H26" s="108"/>
      <c r="I26" s="97"/>
    </row>
    <row r="27" spans="1:9" ht="12.75">
      <c r="A27" s="96"/>
      <c r="B27" s="112" t="s">
        <v>102</v>
      </c>
      <c r="C27" s="223"/>
      <c r="D27" s="223"/>
      <c r="E27" s="223"/>
      <c r="F27" s="223"/>
      <c r="G27" s="223"/>
      <c r="H27" s="108"/>
      <c r="I27" s="97"/>
    </row>
    <row r="28" spans="1:9" ht="12.75">
      <c r="A28" s="96"/>
      <c r="B28" s="112" t="s">
        <v>103</v>
      </c>
      <c r="C28" s="223"/>
      <c r="D28" s="223"/>
      <c r="E28" s="223"/>
      <c r="F28" s="223"/>
      <c r="G28" s="223"/>
      <c r="H28" s="108"/>
      <c r="I28" s="97"/>
    </row>
    <row r="29" spans="1:9" ht="12.75">
      <c r="A29" s="96"/>
      <c r="B29" s="112" t="s">
        <v>338</v>
      </c>
      <c r="C29" s="223"/>
      <c r="D29" s="223"/>
      <c r="E29" s="223"/>
      <c r="F29" s="223"/>
      <c r="G29" s="223"/>
      <c r="H29" s="108"/>
      <c r="I29" s="97"/>
    </row>
    <row r="30" spans="1:9" ht="12.75">
      <c r="A30" s="96"/>
      <c r="B30" s="112" t="s">
        <v>339</v>
      </c>
      <c r="C30" s="223"/>
      <c r="D30" s="223"/>
      <c r="E30" s="223"/>
      <c r="F30" s="223"/>
      <c r="G30" s="223"/>
      <c r="H30" s="108"/>
      <c r="I30" s="97"/>
    </row>
    <row r="31" spans="1:9" ht="12.75">
      <c r="A31" s="96"/>
      <c r="B31" s="114" t="s">
        <v>94</v>
      </c>
      <c r="C31" s="223"/>
      <c r="D31" s="223"/>
      <c r="E31" s="223"/>
      <c r="F31" s="223"/>
      <c r="G31" s="223"/>
      <c r="H31" s="108"/>
      <c r="I31" s="97"/>
    </row>
    <row r="32" spans="1:9" ht="12.75">
      <c r="A32" s="96"/>
      <c r="B32" s="111" t="s">
        <v>87</v>
      </c>
      <c r="C32" s="223"/>
      <c r="D32" s="223"/>
      <c r="E32" s="223"/>
      <c r="F32" s="223"/>
      <c r="G32" s="223"/>
      <c r="H32" s="108"/>
      <c r="I32" s="97"/>
    </row>
    <row r="33" spans="1:9" ht="12.75">
      <c r="A33" s="96"/>
      <c r="B33" s="114" t="s">
        <v>95</v>
      </c>
      <c r="C33" s="223"/>
      <c r="D33" s="223"/>
      <c r="E33" s="223"/>
      <c r="F33" s="223"/>
      <c r="G33" s="223"/>
      <c r="H33" s="108"/>
      <c r="I33" s="97"/>
    </row>
    <row r="34" spans="1:9" ht="12.75">
      <c r="A34" s="96"/>
      <c r="B34" s="114" t="s">
        <v>91</v>
      </c>
      <c r="C34" s="223"/>
      <c r="D34" s="223"/>
      <c r="E34" s="223"/>
      <c r="F34" s="223"/>
      <c r="G34" s="223"/>
      <c r="H34" s="108"/>
      <c r="I34" s="97"/>
    </row>
    <row r="35" spans="1:9" ht="12.75">
      <c r="A35" s="96"/>
      <c r="B35" s="111" t="s">
        <v>100</v>
      </c>
      <c r="C35" s="223"/>
      <c r="D35" s="223"/>
      <c r="E35" s="223"/>
      <c r="F35" s="223"/>
      <c r="G35" s="223"/>
      <c r="H35" s="108"/>
      <c r="I35" s="97"/>
    </row>
    <row r="36" spans="1:9" ht="13.5" thickBot="1">
      <c r="A36" s="96"/>
      <c r="B36" s="115" t="s">
        <v>98</v>
      </c>
      <c r="C36" s="224"/>
      <c r="D36" s="224"/>
      <c r="E36" s="224"/>
      <c r="F36" s="224"/>
      <c r="G36" s="224"/>
      <c r="H36" s="109"/>
      <c r="I36" s="97"/>
    </row>
    <row r="37" spans="1:9" ht="13.5" customHeight="1" thickBot="1" thickTop="1">
      <c r="A37" s="96"/>
      <c r="B37" s="226" t="s">
        <v>92</v>
      </c>
      <c r="C37" s="225"/>
      <c r="D37" s="225"/>
      <c r="E37" s="225"/>
      <c r="F37" s="225"/>
      <c r="G37" s="225"/>
      <c r="H37" s="110"/>
      <c r="I37" s="97"/>
    </row>
    <row r="38" spans="1:9" ht="14.25" thickBot="1" thickTop="1">
      <c r="A38" s="96"/>
      <c r="B38" s="226"/>
      <c r="C38" s="223"/>
      <c r="D38" s="223"/>
      <c r="E38" s="223"/>
      <c r="F38" s="223"/>
      <c r="G38" s="223"/>
      <c r="H38" s="108"/>
      <c r="I38" s="97"/>
    </row>
    <row r="39" spans="1:9" ht="14.25" thickBot="1" thickTop="1">
      <c r="A39" s="96"/>
      <c r="B39" s="226"/>
      <c r="C39" s="223"/>
      <c r="D39" s="223"/>
      <c r="E39" s="223"/>
      <c r="F39" s="223"/>
      <c r="G39" s="223"/>
      <c r="H39" s="108"/>
      <c r="I39" s="97"/>
    </row>
    <row r="40" spans="1:9" ht="14.25" thickBot="1" thickTop="1">
      <c r="A40" s="96"/>
      <c r="B40" s="226"/>
      <c r="C40" s="223"/>
      <c r="D40" s="223"/>
      <c r="E40" s="223"/>
      <c r="F40" s="223"/>
      <c r="G40" s="223"/>
      <c r="H40" s="108"/>
      <c r="I40" s="97"/>
    </row>
    <row r="41" spans="1:9" ht="14.25" thickBot="1" thickTop="1">
      <c r="A41" s="96"/>
      <c r="B41" s="226"/>
      <c r="C41" s="223"/>
      <c r="D41" s="223"/>
      <c r="E41" s="223"/>
      <c r="F41" s="223"/>
      <c r="G41" s="223"/>
      <c r="H41" s="108"/>
      <c r="I41" s="97"/>
    </row>
    <row r="42" spans="1:9" ht="14.25" thickBot="1" thickTop="1">
      <c r="A42" s="96"/>
      <c r="B42" s="226"/>
      <c r="C42" s="223"/>
      <c r="D42" s="223"/>
      <c r="E42" s="223"/>
      <c r="F42" s="223"/>
      <c r="G42" s="223"/>
      <c r="H42" s="108"/>
      <c r="I42" s="97"/>
    </row>
    <row r="43" spans="1:9" ht="14.25" thickBot="1" thickTop="1">
      <c r="A43" s="96"/>
      <c r="B43" s="226"/>
      <c r="C43" s="223"/>
      <c r="D43" s="223"/>
      <c r="E43" s="223"/>
      <c r="F43" s="223"/>
      <c r="G43" s="223"/>
      <c r="H43" s="108"/>
      <c r="I43" s="97"/>
    </row>
    <row r="44" spans="1:9" ht="14.25" thickBot="1" thickTop="1">
      <c r="A44" s="96"/>
      <c r="B44" s="226"/>
      <c r="C44" s="223"/>
      <c r="D44" s="223"/>
      <c r="E44" s="223"/>
      <c r="F44" s="223"/>
      <c r="G44" s="223"/>
      <c r="H44" s="108"/>
      <c r="I44" s="97"/>
    </row>
    <row r="45" spans="1:9" ht="14.25" thickBot="1" thickTop="1">
      <c r="A45" s="96"/>
      <c r="B45" s="226"/>
      <c r="C45" s="223"/>
      <c r="D45" s="223"/>
      <c r="E45" s="223"/>
      <c r="F45" s="223"/>
      <c r="G45" s="223"/>
      <c r="H45" s="108"/>
      <c r="I45" s="97"/>
    </row>
    <row r="46" spans="1:9" ht="14.25" thickBot="1" thickTop="1">
      <c r="A46" s="96"/>
      <c r="B46" s="226"/>
      <c r="C46" s="223"/>
      <c r="D46" s="223"/>
      <c r="E46" s="223"/>
      <c r="F46" s="223"/>
      <c r="G46" s="223"/>
      <c r="H46" s="108"/>
      <c r="I46" s="97"/>
    </row>
    <row r="47" spans="1:9" ht="14.25" thickBot="1" thickTop="1">
      <c r="A47" s="96"/>
      <c r="B47" s="226"/>
      <c r="C47" s="223"/>
      <c r="D47" s="223"/>
      <c r="E47" s="223"/>
      <c r="F47" s="223"/>
      <c r="G47" s="223"/>
      <c r="H47" s="108"/>
      <c r="I47" s="97"/>
    </row>
    <row r="48" spans="1:9" ht="14.25" thickBot="1" thickTop="1">
      <c r="A48" s="96"/>
      <c r="B48" s="226"/>
      <c r="C48" s="223"/>
      <c r="D48" s="223"/>
      <c r="E48" s="223"/>
      <c r="F48" s="223"/>
      <c r="G48" s="223"/>
      <c r="H48" s="108"/>
      <c r="I48" s="97"/>
    </row>
    <row r="49" spans="1:9" ht="14.25" thickBot="1" thickTop="1">
      <c r="A49" s="96"/>
      <c r="B49" s="226"/>
      <c r="C49" s="223"/>
      <c r="D49" s="223"/>
      <c r="E49" s="223"/>
      <c r="F49" s="223"/>
      <c r="G49" s="223"/>
      <c r="H49" s="108"/>
      <c r="I49" s="97"/>
    </row>
    <row r="50" spans="1:9" ht="14.25" thickBot="1" thickTop="1">
      <c r="A50" s="96"/>
      <c r="B50" s="226"/>
      <c r="C50" s="223"/>
      <c r="D50" s="223"/>
      <c r="E50" s="223"/>
      <c r="F50" s="223"/>
      <c r="G50" s="223"/>
      <c r="H50" s="108"/>
      <c r="I50" s="97"/>
    </row>
    <row r="51" spans="1:9" ht="14.25" thickBot="1" thickTop="1">
      <c r="A51" s="96"/>
      <c r="B51" s="226"/>
      <c r="C51" s="224"/>
      <c r="D51" s="224"/>
      <c r="E51" s="224"/>
      <c r="F51" s="224"/>
      <c r="G51" s="224"/>
      <c r="H51" s="109"/>
      <c r="I51" s="97"/>
    </row>
    <row r="52" spans="1:9" ht="17.25" thickBot="1" thickTop="1">
      <c r="A52" s="102"/>
      <c r="B52" s="227" t="s">
        <v>104</v>
      </c>
      <c r="C52" s="228"/>
      <c r="D52" s="228"/>
      <c r="E52" s="228"/>
      <c r="F52" s="228"/>
      <c r="G52" s="229"/>
      <c r="H52" s="22">
        <f>H21+H22+H23+H24+H25+H26+H27+H28+H29+H30+H31+H32+H33+H34+H35+H36+H37+H38+H39+H40+H41+H42+H43+H44+H45+H46+H47+H48+H49+H50+H51</f>
        <v>0</v>
      </c>
      <c r="I52" s="104"/>
    </row>
    <row r="53" ht="13.5" thickTop="1"/>
  </sheetData>
  <sheetProtection selectLockedCells="1"/>
  <mergeCells count="47">
    <mergeCell ref="C46:G46"/>
    <mergeCell ref="C47:G47"/>
    <mergeCell ref="C42:G42"/>
    <mergeCell ref="C43:G43"/>
    <mergeCell ref="B37:B51"/>
    <mergeCell ref="B52:G52"/>
    <mergeCell ref="C48:G48"/>
    <mergeCell ref="C49:G49"/>
    <mergeCell ref="C50:G50"/>
    <mergeCell ref="C51:G51"/>
    <mergeCell ref="C44:G44"/>
    <mergeCell ref="C45:G45"/>
    <mergeCell ref="C38:G38"/>
    <mergeCell ref="C39:G39"/>
    <mergeCell ref="C40:G40"/>
    <mergeCell ref="C41:G41"/>
    <mergeCell ref="C34:G34"/>
    <mergeCell ref="C35:G35"/>
    <mergeCell ref="C36:G36"/>
    <mergeCell ref="C37:G37"/>
    <mergeCell ref="C30:G30"/>
    <mergeCell ref="C31:G31"/>
    <mergeCell ref="C32:G32"/>
    <mergeCell ref="C33:G33"/>
    <mergeCell ref="B20:H20"/>
    <mergeCell ref="C21:G21"/>
    <mergeCell ref="C28:G28"/>
    <mergeCell ref="C29:G29"/>
    <mergeCell ref="F7:F9"/>
    <mergeCell ref="F10:F12"/>
    <mergeCell ref="C26:G26"/>
    <mergeCell ref="C27:G27"/>
    <mergeCell ref="C22:G22"/>
    <mergeCell ref="C23:G23"/>
    <mergeCell ref="C24:G24"/>
    <mergeCell ref="C25:G25"/>
    <mergeCell ref="F13:F15"/>
    <mergeCell ref="F16:F18"/>
    <mergeCell ref="B7:B9"/>
    <mergeCell ref="B10:B12"/>
    <mergeCell ref="B13:B15"/>
    <mergeCell ref="B16:B18"/>
    <mergeCell ref="A1:E1"/>
    <mergeCell ref="A2:I2"/>
    <mergeCell ref="A4:I4"/>
    <mergeCell ref="B6:D6"/>
    <mergeCell ref="F6:H6"/>
  </mergeCells>
  <dataValidations count="6">
    <dataValidation type="whole" operator="greaterThanOrEqual" allowBlank="1" showInputMessage="1" showErrorMessage="1" errorTitle="Неверное значение брони" error="Число должно быть больше или равно 0" sqref="H7:H18">
      <formula1>0</formula1>
    </dataValidation>
    <dataValidation type="decimal" operator="greaterThanOrEqual" allowBlank="1" showInputMessage="1" showErrorMessage="1" errorTitle="Неверный вес" error="Вес должен выражаться числом" sqref="H52">
      <formula1>0</formula1>
    </dataValidation>
    <dataValidation type="textLength" operator="lessThan" allowBlank="1" showErrorMessage="1" promptTitle="Предметы" prompt="Название и краткое описание действия предмета" errorTitle="Ошибка!" error="Максимальная длина описания предмета - 70 символов" sqref="C21:G51">
      <formula1>70</formula1>
    </dataValidation>
    <dataValidation type="decimal" operator="greaterThanOrEqual" allowBlank="1" showErrorMessage="1" errorTitle="Неверный вес" error="Вес должен выражаться числом" sqref="H21:H51">
      <formula1>0</formula1>
    </dataValidation>
    <dataValidation type="list" showInputMessage="1" showErrorMessage="1" errorTitle="Неверное значение" error="Необходимо выбрать один из вариантов" sqref="D18 D15 D12 D9">
      <formula1>"10,7,5,3,Нет"</formula1>
    </dataValidation>
    <dataValidation type="decimal" allowBlank="1" showInputMessage="1" errorTitle="Неверная меткость" error="Меткость не может быть меньше 0 или больше 1 (100%)" sqref="D8 D11 D14 D17">
      <formula1>0</formula1>
      <formula2>1</formula2>
    </dataValidation>
  </dataValidations>
  <printOptions/>
  <pageMargins left="0.75" right="0.75" top="1" bottom="1" header="0.5" footer="0.5"/>
  <pageSetup horizontalDpi="600" verticalDpi="600" orientation="portrait" paperSize="9" scale="99" r:id="rId3"/>
  <legacyDrawing r:id="rId2"/>
</worksheet>
</file>

<file path=xl/worksheets/sheet6.xml><?xml version="1.0" encoding="utf-8"?>
<worksheet xmlns="http://schemas.openxmlformats.org/spreadsheetml/2006/main" xmlns:r="http://schemas.openxmlformats.org/officeDocument/2006/relationships">
  <sheetPr>
    <tabColor indexed="48"/>
  </sheetPr>
  <dimension ref="A1:K72"/>
  <sheetViews>
    <sheetView zoomScale="85" zoomScaleNormal="85" workbookViewId="0" topLeftCell="A1">
      <pane ySplit="6" topLeftCell="BM7" activePane="bottomLeft" state="frozen"/>
      <selection pane="topLeft" activeCell="J18" sqref="J18"/>
      <selection pane="bottomLeft" activeCell="L1" sqref="L1"/>
    </sheetView>
  </sheetViews>
  <sheetFormatPr defaultColWidth="9.00390625" defaultRowHeight="12.75"/>
  <cols>
    <col min="1" max="2" width="9.125" style="68" customWidth="1"/>
    <col min="3" max="8" width="9.125" style="117" customWidth="1"/>
    <col min="9" max="16384" width="9.125" style="68" customWidth="1"/>
  </cols>
  <sheetData>
    <row r="1" spans="1:11" ht="24" thickTop="1">
      <c r="A1" s="153" t="s">
        <v>447</v>
      </c>
      <c r="B1" s="154"/>
      <c r="C1" s="154"/>
      <c r="D1" s="154"/>
      <c r="E1" s="154"/>
      <c r="F1" s="46">
        <f>IF(ISBLANK(ИМЯПЕРСОНАЖА),"",ИМЯПЕРСОНАЖА)</f>
      </c>
      <c r="G1" s="118"/>
      <c r="H1" s="118"/>
      <c r="I1" s="47"/>
      <c r="J1" s="47"/>
      <c r="K1" s="48"/>
    </row>
    <row r="2" spans="1:11" ht="16.5" thickBot="1">
      <c r="A2" s="235" t="s">
        <v>451</v>
      </c>
      <c r="B2" s="236"/>
      <c r="C2" s="236"/>
      <c r="D2" s="236"/>
      <c r="E2" s="236"/>
      <c r="F2" s="236"/>
      <c r="G2" s="236"/>
      <c r="H2" s="236"/>
      <c r="I2" s="236"/>
      <c r="J2" s="233"/>
      <c r="K2" s="234"/>
    </row>
    <row r="3" spans="1:11" ht="14.25" thickBot="1" thickTop="1">
      <c r="A3" s="119" t="str">
        <f>ВЕРСИЯ</f>
        <v>Версия чарлиста: 4.1.0.1</v>
      </c>
      <c r="B3" s="120"/>
      <c r="C3" s="120"/>
      <c r="D3" s="120"/>
      <c r="E3" s="120"/>
      <c r="F3" s="120"/>
      <c r="G3" s="120"/>
      <c r="H3" s="120"/>
      <c r="I3" s="120"/>
      <c r="J3" s="120"/>
      <c r="K3" s="120"/>
    </row>
    <row r="4" spans="1:11" ht="18.75" thickTop="1">
      <c r="A4" s="232" t="s">
        <v>265</v>
      </c>
      <c r="B4" s="233"/>
      <c r="C4" s="233"/>
      <c r="D4" s="233"/>
      <c r="E4" s="233"/>
      <c r="F4" s="233"/>
      <c r="G4" s="233"/>
      <c r="H4" s="233"/>
      <c r="I4" s="233"/>
      <c r="J4" s="233"/>
      <c r="K4" s="234"/>
    </row>
    <row r="5" spans="1:11" ht="13.5" thickBot="1">
      <c r="A5" s="96"/>
      <c r="B5" s="121">
        <f>IF(ISERROR(MATCH("Магия",ВЫБРАННЫЕУМЕНИЯ,0)),"","МАГИЯ")</f>
      </c>
      <c r="C5" s="50" t="s">
        <v>344</v>
      </c>
      <c r="D5" s="50"/>
      <c r="E5" s="116">
        <v>0</v>
      </c>
      <c r="F5" s="122" t="s">
        <v>345</v>
      </c>
      <c r="G5" s="50"/>
      <c r="H5" s="121">
        <f>IF(B5="МАГИЯ",IF(ISERROR(INDEX(ОБЛАСТЬНАВЫКОВ,MATCH("Концентрация",ВЫБРАННЫЕНАВЫКИ,0),3)),0,IF(INDEX(ОБЛАСТЬНАВЫКОВ,MATCH("Концентрация",ВЫБРАННЫЕНАВЫКИ,0),3)&gt;0,FLOOR(ИНТ/20,1)*1,0)+IF(INDEX(ОБЛАСТЬНАВЫКОВ,MATCH("Концентрация",ВЫБРАННЫЕНАВЫКИ,0),3)&gt;1,FLOOR(ИНТ/20,1)*2,0)+IF(INDEX(ОБЛАСТЬНАВЫКОВ,MATCH("Концентрация",ВЫБРАННЫЕНАВЫКИ,0),3)&gt;2,FLOOR(ИНТ/20,1)*3,0)+IF(INDEX(ОБЛАСТЬНАВЫКОВ,MATCH("Концентрация",ВЫБРАННЫЕНАВЫКИ,0),3)&gt;3,FLOOR(ИНТ/20,1)*4,0)+IF(INDEX(ОБЛАСТЬНАВЫКОВ,MATCH("Концентрация",ВЫБРАННЫЕНАВЫКИ,0),3)&gt;4,FLOOR(ИНТ/20,1)*5,0)+IF(INDEX(ОБЛАСТЬНАВЫКОВ,MATCH("Концентрация",ВЫБРАННЫЕНАВЫКИ,0),3)&gt;5,FLOOR(ИНТ/20,1)*6,0)+IF(INDEX(ОБЛАСТЬНАВЫКОВ,MATCH("Концентрация",ВЫБРАННЫЕНАВЫКИ,0),3)&gt;6,FLOOR(ИНТ/20,1)*7,0)+IF(INDEX(ОБЛАСТЬНАВЫКОВ,MATCH("Концентрация",ВЫБРАННЫЕНАВЫКИ,0),3)&gt;7,FLOOR(ИНТ/20,1)*8,0)+IF(INDEX(ОБЛАСТЬНАВЫКОВ,MATCH("Концентрация",ВЫБРАННЫЕНАВЫКИ,0),3)&gt;8,FLOOR(ИНТ/20,1)*9,0)),0)</f>
        <v>0</v>
      </c>
      <c r="I5" s="103"/>
      <c r="J5" s="103"/>
      <c r="K5" s="97"/>
    </row>
    <row r="6" spans="1:11" ht="12.75" customHeight="1" thickTop="1">
      <c r="A6" s="96"/>
      <c r="B6" s="123" t="s">
        <v>39</v>
      </c>
      <c r="C6" s="230" t="s">
        <v>33</v>
      </c>
      <c r="D6" s="230"/>
      <c r="E6" s="230" t="s">
        <v>33</v>
      </c>
      <c r="F6" s="230"/>
      <c r="G6" s="230" t="s">
        <v>33</v>
      </c>
      <c r="H6" s="230"/>
      <c r="I6" s="230" t="s">
        <v>33</v>
      </c>
      <c r="J6" s="231"/>
      <c r="K6" s="97"/>
    </row>
    <row r="7" spans="1:11" ht="12.75" customHeight="1">
      <c r="A7" s="96"/>
      <c r="B7" s="241">
        <v>1</v>
      </c>
      <c r="C7" s="237"/>
      <c r="D7" s="237"/>
      <c r="E7" s="237"/>
      <c r="F7" s="237"/>
      <c r="G7" s="237"/>
      <c r="H7" s="237"/>
      <c r="I7" s="237"/>
      <c r="J7" s="245"/>
      <c r="K7" s="97"/>
    </row>
    <row r="8" spans="1:11" ht="12.75" customHeight="1">
      <c r="A8" s="96"/>
      <c r="B8" s="242"/>
      <c r="C8" s="237"/>
      <c r="D8" s="237"/>
      <c r="E8" s="237"/>
      <c r="F8" s="237"/>
      <c r="G8" s="237"/>
      <c r="H8" s="237"/>
      <c r="I8" s="237"/>
      <c r="J8" s="245"/>
      <c r="K8" s="97"/>
    </row>
    <row r="9" spans="1:11" ht="12.75" customHeight="1">
      <c r="A9" s="96"/>
      <c r="B9" s="242"/>
      <c r="C9" s="237"/>
      <c r="D9" s="237"/>
      <c r="E9" s="237"/>
      <c r="F9" s="237"/>
      <c r="G9" s="237"/>
      <c r="H9" s="237"/>
      <c r="I9" s="237"/>
      <c r="J9" s="245"/>
      <c r="K9" s="97"/>
    </row>
    <row r="10" spans="1:11" ht="12.75" customHeight="1">
      <c r="A10" s="96"/>
      <c r="B10" s="242"/>
      <c r="C10" s="237"/>
      <c r="D10" s="237"/>
      <c r="E10" s="237"/>
      <c r="F10" s="237"/>
      <c r="G10" s="237"/>
      <c r="H10" s="237"/>
      <c r="I10" s="237"/>
      <c r="J10" s="245"/>
      <c r="K10" s="97"/>
    </row>
    <row r="11" spans="1:11" ht="12.75" customHeight="1">
      <c r="A11" s="96"/>
      <c r="B11" s="242"/>
      <c r="C11" s="237"/>
      <c r="D11" s="237"/>
      <c r="E11" s="237"/>
      <c r="F11" s="237"/>
      <c r="G11" s="237"/>
      <c r="H11" s="237"/>
      <c r="I11" s="237"/>
      <c r="J11" s="245"/>
      <c r="K11" s="97"/>
    </row>
    <row r="12" spans="1:11" ht="12.75" customHeight="1">
      <c r="A12" s="96"/>
      <c r="B12" s="242"/>
      <c r="C12" s="237"/>
      <c r="D12" s="237"/>
      <c r="E12" s="237"/>
      <c r="F12" s="237"/>
      <c r="G12" s="237"/>
      <c r="H12" s="237"/>
      <c r="I12" s="246" t="s">
        <v>33</v>
      </c>
      <c r="J12" s="247"/>
      <c r="K12" s="97"/>
    </row>
    <row r="13" spans="1:11" ht="12.75" customHeight="1" thickBot="1">
      <c r="A13" s="96"/>
      <c r="B13" s="243"/>
      <c r="C13" s="238"/>
      <c r="D13" s="238"/>
      <c r="E13" s="238"/>
      <c r="F13" s="238"/>
      <c r="G13" s="238"/>
      <c r="H13" s="238"/>
      <c r="I13" s="237"/>
      <c r="J13" s="245"/>
      <c r="K13" s="97"/>
    </row>
    <row r="14" spans="1:11" ht="12.75" customHeight="1" thickTop="1">
      <c r="A14" s="96"/>
      <c r="B14" s="241">
        <v>2</v>
      </c>
      <c r="C14" s="239"/>
      <c r="D14" s="239"/>
      <c r="E14" s="239"/>
      <c r="F14" s="239"/>
      <c r="G14" s="239"/>
      <c r="H14" s="239"/>
      <c r="I14" s="237"/>
      <c r="J14" s="245"/>
      <c r="K14" s="97"/>
    </row>
    <row r="15" spans="1:11" ht="12.75" customHeight="1">
      <c r="A15" s="96"/>
      <c r="B15" s="242"/>
      <c r="C15" s="237"/>
      <c r="D15" s="237"/>
      <c r="E15" s="237"/>
      <c r="F15" s="237"/>
      <c r="G15" s="237"/>
      <c r="H15" s="237"/>
      <c r="I15" s="238"/>
      <c r="J15" s="248"/>
      <c r="K15" s="97"/>
    </row>
    <row r="16" spans="1:11" ht="12.75" customHeight="1">
      <c r="A16" s="96"/>
      <c r="B16" s="242"/>
      <c r="C16" s="237"/>
      <c r="D16" s="237"/>
      <c r="E16" s="237"/>
      <c r="F16" s="237"/>
      <c r="G16" s="237"/>
      <c r="H16" s="237"/>
      <c r="I16" s="237"/>
      <c r="J16" s="245"/>
      <c r="K16" s="97"/>
    </row>
    <row r="17" spans="1:11" ht="12.75" customHeight="1">
      <c r="A17" s="96"/>
      <c r="B17" s="242"/>
      <c r="C17" s="237"/>
      <c r="D17" s="237"/>
      <c r="E17" s="237"/>
      <c r="F17" s="237"/>
      <c r="G17" s="237"/>
      <c r="H17" s="237"/>
      <c r="I17" s="237"/>
      <c r="J17" s="245"/>
      <c r="K17" s="97"/>
    </row>
    <row r="18" spans="1:11" ht="12.75" customHeight="1">
      <c r="A18" s="96"/>
      <c r="B18" s="242"/>
      <c r="C18" s="237"/>
      <c r="D18" s="237"/>
      <c r="E18" s="237"/>
      <c r="F18" s="237"/>
      <c r="G18" s="237"/>
      <c r="H18" s="237"/>
      <c r="I18" s="249" t="s">
        <v>33</v>
      </c>
      <c r="J18" s="250"/>
      <c r="K18" s="97"/>
    </row>
    <row r="19" spans="1:11" ht="12.75" customHeight="1">
      <c r="A19" s="96"/>
      <c r="B19" s="242"/>
      <c r="C19" s="237"/>
      <c r="D19" s="237"/>
      <c r="E19" s="237"/>
      <c r="F19" s="237"/>
      <c r="G19" s="237"/>
      <c r="H19" s="237"/>
      <c r="I19" s="237"/>
      <c r="J19" s="245"/>
      <c r="K19" s="97"/>
    </row>
    <row r="20" spans="1:11" ht="12.75" customHeight="1" thickBot="1">
      <c r="A20" s="96"/>
      <c r="B20" s="243"/>
      <c r="C20" s="238"/>
      <c r="D20" s="238"/>
      <c r="E20" s="238"/>
      <c r="F20" s="238"/>
      <c r="G20" s="238"/>
      <c r="H20" s="238"/>
      <c r="I20" s="237"/>
      <c r="J20" s="245"/>
      <c r="K20" s="97"/>
    </row>
    <row r="21" spans="1:11" ht="12.75" customHeight="1" thickTop="1">
      <c r="A21" s="96"/>
      <c r="B21" s="241">
        <v>3</v>
      </c>
      <c r="C21" s="239"/>
      <c r="D21" s="239"/>
      <c r="E21" s="239"/>
      <c r="F21" s="239"/>
      <c r="G21" s="239"/>
      <c r="H21" s="239"/>
      <c r="I21" s="237"/>
      <c r="J21" s="245"/>
      <c r="K21" s="97"/>
    </row>
    <row r="22" spans="1:11" ht="12.75" customHeight="1">
      <c r="A22" s="96"/>
      <c r="B22" s="242"/>
      <c r="C22" s="237"/>
      <c r="D22" s="237"/>
      <c r="E22" s="237"/>
      <c r="F22" s="237"/>
      <c r="G22" s="237"/>
      <c r="H22" s="237"/>
      <c r="I22" s="237"/>
      <c r="J22" s="245"/>
      <c r="K22" s="97"/>
    </row>
    <row r="23" spans="1:11" ht="12.75" customHeight="1">
      <c r="A23" s="96"/>
      <c r="B23" s="242"/>
      <c r="C23" s="237"/>
      <c r="D23" s="237"/>
      <c r="E23" s="237"/>
      <c r="F23" s="237"/>
      <c r="G23" s="237"/>
      <c r="H23" s="237"/>
      <c r="I23" s="237"/>
      <c r="J23" s="245"/>
      <c r="K23" s="97"/>
    </row>
    <row r="24" spans="1:11" ht="12.75" customHeight="1">
      <c r="A24" s="96"/>
      <c r="B24" s="242"/>
      <c r="C24" s="237"/>
      <c r="D24" s="237"/>
      <c r="E24" s="237"/>
      <c r="F24" s="237"/>
      <c r="G24" s="237"/>
      <c r="H24" s="237"/>
      <c r="I24" s="246" t="s">
        <v>33</v>
      </c>
      <c r="J24" s="247"/>
      <c r="K24" s="97"/>
    </row>
    <row r="25" spans="1:11" ht="12.75" customHeight="1">
      <c r="A25" s="96"/>
      <c r="B25" s="242"/>
      <c r="C25" s="237"/>
      <c r="D25" s="237"/>
      <c r="E25" s="237"/>
      <c r="F25" s="237"/>
      <c r="G25" s="237"/>
      <c r="H25" s="237"/>
      <c r="I25" s="237"/>
      <c r="J25" s="245"/>
      <c r="K25" s="97"/>
    </row>
    <row r="26" spans="1:11" ht="12.75" customHeight="1">
      <c r="A26" s="96"/>
      <c r="B26" s="242"/>
      <c r="C26" s="237"/>
      <c r="D26" s="237"/>
      <c r="E26" s="237"/>
      <c r="F26" s="237"/>
      <c r="G26" s="237"/>
      <c r="H26" s="237"/>
      <c r="I26" s="237"/>
      <c r="J26" s="245"/>
      <c r="K26" s="97"/>
    </row>
    <row r="27" spans="1:11" ht="12.75" customHeight="1" thickBot="1">
      <c r="A27" s="96"/>
      <c r="B27" s="243"/>
      <c r="C27" s="238"/>
      <c r="D27" s="238"/>
      <c r="E27" s="238"/>
      <c r="F27" s="238"/>
      <c r="G27" s="238"/>
      <c r="H27" s="238"/>
      <c r="I27" s="237"/>
      <c r="J27" s="245"/>
      <c r="K27" s="97"/>
    </row>
    <row r="28" spans="1:11" ht="12.75" customHeight="1" thickTop="1">
      <c r="A28" s="96"/>
      <c r="B28" s="241">
        <v>4</v>
      </c>
      <c r="C28" s="239"/>
      <c r="D28" s="239"/>
      <c r="E28" s="239"/>
      <c r="F28" s="239"/>
      <c r="G28" s="239"/>
      <c r="H28" s="239"/>
      <c r="I28" s="237"/>
      <c r="J28" s="245"/>
      <c r="K28" s="97"/>
    </row>
    <row r="29" spans="1:11" ht="12.75" customHeight="1">
      <c r="A29" s="96"/>
      <c r="B29" s="242"/>
      <c r="C29" s="237"/>
      <c r="D29" s="237"/>
      <c r="E29" s="237"/>
      <c r="F29" s="237"/>
      <c r="G29" s="237"/>
      <c r="H29" s="237"/>
      <c r="I29" s="237"/>
      <c r="J29" s="245"/>
      <c r="K29" s="97"/>
    </row>
    <row r="30" spans="1:11" ht="12.75" customHeight="1">
      <c r="A30" s="96"/>
      <c r="B30" s="242"/>
      <c r="C30" s="237"/>
      <c r="D30" s="237"/>
      <c r="E30" s="237"/>
      <c r="F30" s="237"/>
      <c r="G30" s="237"/>
      <c r="H30" s="237"/>
      <c r="I30" s="246" t="s">
        <v>33</v>
      </c>
      <c r="J30" s="247"/>
      <c r="K30" s="97"/>
    </row>
    <row r="31" spans="1:11" ht="12.75" customHeight="1">
      <c r="A31" s="96"/>
      <c r="B31" s="242"/>
      <c r="C31" s="237"/>
      <c r="D31" s="237"/>
      <c r="E31" s="237"/>
      <c r="F31" s="237"/>
      <c r="G31" s="237"/>
      <c r="H31" s="237"/>
      <c r="I31" s="251"/>
      <c r="J31" s="252"/>
      <c r="K31" s="97"/>
    </row>
    <row r="32" spans="1:11" ht="12.75" customHeight="1">
      <c r="A32" s="96"/>
      <c r="B32" s="242"/>
      <c r="C32" s="237"/>
      <c r="D32" s="237"/>
      <c r="E32" s="237"/>
      <c r="F32" s="237"/>
      <c r="G32" s="237"/>
      <c r="H32" s="237"/>
      <c r="I32" s="237"/>
      <c r="J32" s="245"/>
      <c r="K32" s="97"/>
    </row>
    <row r="33" spans="1:11" ht="12.75" customHeight="1">
      <c r="A33" s="96"/>
      <c r="B33" s="242"/>
      <c r="C33" s="237"/>
      <c r="D33" s="237"/>
      <c r="E33" s="237"/>
      <c r="F33" s="237"/>
      <c r="G33" s="237"/>
      <c r="H33" s="237"/>
      <c r="I33" s="237"/>
      <c r="J33" s="245"/>
      <c r="K33" s="97"/>
    </row>
    <row r="34" spans="1:11" ht="12.75" customHeight="1" thickBot="1">
      <c r="A34" s="96"/>
      <c r="B34" s="243"/>
      <c r="C34" s="238"/>
      <c r="D34" s="238"/>
      <c r="E34" s="238"/>
      <c r="F34" s="238"/>
      <c r="G34" s="238"/>
      <c r="H34" s="238"/>
      <c r="I34" s="237"/>
      <c r="J34" s="245"/>
      <c r="K34" s="97"/>
    </row>
    <row r="35" spans="1:11" ht="12.75" customHeight="1" thickTop="1">
      <c r="A35" s="96"/>
      <c r="B35" s="241">
        <v>5</v>
      </c>
      <c r="C35" s="239"/>
      <c r="D35" s="239"/>
      <c r="E35" s="239"/>
      <c r="F35" s="239"/>
      <c r="G35" s="239"/>
      <c r="H35" s="239"/>
      <c r="I35" s="237"/>
      <c r="J35" s="245"/>
      <c r="K35" s="97"/>
    </row>
    <row r="36" spans="1:11" ht="12.75" customHeight="1">
      <c r="A36" s="96"/>
      <c r="B36" s="242"/>
      <c r="C36" s="237"/>
      <c r="D36" s="237"/>
      <c r="E36" s="237"/>
      <c r="F36" s="237"/>
      <c r="G36" s="237"/>
      <c r="H36" s="237"/>
      <c r="I36" s="237"/>
      <c r="J36" s="245"/>
      <c r="K36" s="97"/>
    </row>
    <row r="37" spans="1:11" ht="12.75" customHeight="1">
      <c r="A37" s="96"/>
      <c r="B37" s="242"/>
      <c r="C37" s="237"/>
      <c r="D37" s="237"/>
      <c r="E37" s="237"/>
      <c r="F37" s="237"/>
      <c r="G37" s="237"/>
      <c r="H37" s="237"/>
      <c r="I37" s="237"/>
      <c r="J37" s="245"/>
      <c r="K37" s="97"/>
    </row>
    <row r="38" spans="1:11" ht="12.75" customHeight="1">
      <c r="A38" s="96"/>
      <c r="B38" s="242"/>
      <c r="C38" s="237"/>
      <c r="D38" s="237"/>
      <c r="E38" s="237"/>
      <c r="F38" s="237"/>
      <c r="G38" s="237"/>
      <c r="H38" s="237"/>
      <c r="I38" s="237"/>
      <c r="J38" s="245"/>
      <c r="K38" s="97"/>
    </row>
    <row r="39" spans="1:11" ht="12.75" customHeight="1">
      <c r="A39" s="96"/>
      <c r="B39" s="242"/>
      <c r="C39" s="237"/>
      <c r="D39" s="237"/>
      <c r="E39" s="237"/>
      <c r="F39" s="237"/>
      <c r="G39" s="237"/>
      <c r="H39" s="237"/>
      <c r="I39" s="237"/>
      <c r="J39" s="245"/>
      <c r="K39" s="97"/>
    </row>
    <row r="40" spans="1:11" ht="12.75" customHeight="1">
      <c r="A40" s="96"/>
      <c r="B40" s="242"/>
      <c r="C40" s="237"/>
      <c r="D40" s="237"/>
      <c r="E40" s="237"/>
      <c r="F40" s="237"/>
      <c r="G40" s="237"/>
      <c r="H40" s="237"/>
      <c r="I40" s="246" t="s">
        <v>33</v>
      </c>
      <c r="J40" s="247"/>
      <c r="K40" s="97"/>
    </row>
    <row r="41" spans="1:11" ht="12.75" customHeight="1" thickBot="1">
      <c r="A41" s="96"/>
      <c r="B41" s="243"/>
      <c r="C41" s="238"/>
      <c r="D41" s="238"/>
      <c r="E41" s="238"/>
      <c r="F41" s="238"/>
      <c r="G41" s="238"/>
      <c r="H41" s="238"/>
      <c r="I41" s="237"/>
      <c r="J41" s="245"/>
      <c r="K41" s="97"/>
    </row>
    <row r="42" spans="1:11" ht="12.75" customHeight="1" thickTop="1">
      <c r="A42" s="96"/>
      <c r="B42" s="241">
        <v>6</v>
      </c>
      <c r="C42" s="239"/>
      <c r="D42" s="239"/>
      <c r="E42" s="239"/>
      <c r="F42" s="239"/>
      <c r="G42" s="239"/>
      <c r="H42" s="239"/>
      <c r="I42" s="237"/>
      <c r="J42" s="245"/>
      <c r="K42" s="97"/>
    </row>
    <row r="43" spans="1:11" ht="12.75" customHeight="1">
      <c r="A43" s="96"/>
      <c r="B43" s="242"/>
      <c r="C43" s="237"/>
      <c r="D43" s="237"/>
      <c r="E43" s="237"/>
      <c r="F43" s="237"/>
      <c r="G43" s="237"/>
      <c r="H43" s="237"/>
      <c r="I43" s="237"/>
      <c r="J43" s="245"/>
      <c r="K43" s="97"/>
    </row>
    <row r="44" spans="1:11" ht="12.75" customHeight="1">
      <c r="A44" s="96"/>
      <c r="B44" s="242"/>
      <c r="C44" s="237"/>
      <c r="D44" s="237"/>
      <c r="E44" s="237"/>
      <c r="F44" s="237"/>
      <c r="G44" s="237"/>
      <c r="H44" s="237"/>
      <c r="I44" s="237"/>
      <c r="J44" s="245"/>
      <c r="K44" s="97"/>
    </row>
    <row r="45" spans="1:11" ht="12.75" customHeight="1">
      <c r="A45" s="96"/>
      <c r="B45" s="242"/>
      <c r="C45" s="237"/>
      <c r="D45" s="237"/>
      <c r="E45" s="237"/>
      <c r="F45" s="237"/>
      <c r="G45" s="237"/>
      <c r="H45" s="237"/>
      <c r="I45" s="237"/>
      <c r="J45" s="245"/>
      <c r="K45" s="97"/>
    </row>
    <row r="46" spans="1:11" ht="12.75" customHeight="1">
      <c r="A46" s="96"/>
      <c r="B46" s="242"/>
      <c r="C46" s="237"/>
      <c r="D46" s="237"/>
      <c r="E46" s="237"/>
      <c r="F46" s="237"/>
      <c r="G46" s="237"/>
      <c r="H46" s="237"/>
      <c r="I46" s="237"/>
      <c r="J46" s="245"/>
      <c r="K46" s="97"/>
    </row>
    <row r="47" spans="1:11" ht="12.75" customHeight="1">
      <c r="A47" s="96"/>
      <c r="B47" s="242"/>
      <c r="C47" s="237"/>
      <c r="D47" s="237"/>
      <c r="E47" s="237"/>
      <c r="F47" s="237"/>
      <c r="G47" s="237"/>
      <c r="H47" s="237"/>
      <c r="I47" s="237"/>
      <c r="J47" s="245"/>
      <c r="K47" s="97"/>
    </row>
    <row r="48" spans="1:11" ht="12.75" customHeight="1" thickBot="1">
      <c r="A48" s="96"/>
      <c r="B48" s="243"/>
      <c r="C48" s="238"/>
      <c r="D48" s="238"/>
      <c r="E48" s="238"/>
      <c r="F48" s="238"/>
      <c r="G48" s="238"/>
      <c r="H48" s="238"/>
      <c r="I48" s="237"/>
      <c r="J48" s="245"/>
      <c r="K48" s="97"/>
    </row>
    <row r="49" spans="1:11" ht="12.75" customHeight="1" thickTop="1">
      <c r="A49" s="96"/>
      <c r="B49" s="241">
        <v>7</v>
      </c>
      <c r="C49" s="239"/>
      <c r="D49" s="239"/>
      <c r="E49" s="239"/>
      <c r="F49" s="239"/>
      <c r="G49" s="239"/>
      <c r="H49" s="239"/>
      <c r="I49" s="237"/>
      <c r="J49" s="245"/>
      <c r="K49" s="97"/>
    </row>
    <row r="50" spans="1:11" ht="12.75" customHeight="1">
      <c r="A50" s="96"/>
      <c r="B50" s="242"/>
      <c r="C50" s="237"/>
      <c r="D50" s="237"/>
      <c r="E50" s="237"/>
      <c r="F50" s="237"/>
      <c r="G50" s="237"/>
      <c r="H50" s="237"/>
      <c r="I50" s="246" t="s">
        <v>33</v>
      </c>
      <c r="J50" s="247"/>
      <c r="K50" s="97"/>
    </row>
    <row r="51" spans="1:11" ht="12.75" customHeight="1">
      <c r="A51" s="96"/>
      <c r="B51" s="242"/>
      <c r="C51" s="237"/>
      <c r="D51" s="237"/>
      <c r="E51" s="237"/>
      <c r="F51" s="237"/>
      <c r="G51" s="237"/>
      <c r="H51" s="237"/>
      <c r="I51" s="237"/>
      <c r="J51" s="245"/>
      <c r="K51" s="97"/>
    </row>
    <row r="52" spans="1:11" ht="12.75" customHeight="1">
      <c r="A52" s="96"/>
      <c r="B52" s="242"/>
      <c r="C52" s="237"/>
      <c r="D52" s="237"/>
      <c r="E52" s="237"/>
      <c r="F52" s="237"/>
      <c r="G52" s="237"/>
      <c r="H52" s="237"/>
      <c r="I52" s="237"/>
      <c r="J52" s="245"/>
      <c r="K52" s="97"/>
    </row>
    <row r="53" spans="1:11" ht="12.75" customHeight="1">
      <c r="A53" s="96"/>
      <c r="B53" s="242"/>
      <c r="C53" s="237"/>
      <c r="D53" s="237"/>
      <c r="E53" s="237"/>
      <c r="F53" s="237"/>
      <c r="G53" s="237"/>
      <c r="H53" s="237"/>
      <c r="I53" s="237"/>
      <c r="J53" s="245"/>
      <c r="K53" s="97"/>
    </row>
    <row r="54" spans="1:11" ht="12.75" customHeight="1">
      <c r="A54" s="96"/>
      <c r="B54" s="242"/>
      <c r="C54" s="237"/>
      <c r="D54" s="237"/>
      <c r="E54" s="237"/>
      <c r="F54" s="237"/>
      <c r="G54" s="237"/>
      <c r="H54" s="237"/>
      <c r="I54" s="237"/>
      <c r="J54" s="245"/>
      <c r="K54" s="97"/>
    </row>
    <row r="55" spans="1:11" ht="12.75" customHeight="1" thickBot="1">
      <c r="A55" s="96"/>
      <c r="B55" s="243"/>
      <c r="C55" s="238"/>
      <c r="D55" s="238"/>
      <c r="E55" s="238"/>
      <c r="F55" s="238"/>
      <c r="G55" s="238"/>
      <c r="H55" s="238"/>
      <c r="I55" s="237"/>
      <c r="J55" s="245"/>
      <c r="K55" s="97"/>
    </row>
    <row r="56" spans="1:11" ht="12.75" customHeight="1" thickTop="1">
      <c r="A56" s="96"/>
      <c r="B56" s="241">
        <v>8</v>
      </c>
      <c r="C56" s="239"/>
      <c r="D56" s="239"/>
      <c r="E56" s="239"/>
      <c r="F56" s="239"/>
      <c r="G56" s="239"/>
      <c r="H56" s="239"/>
      <c r="I56" s="237"/>
      <c r="J56" s="245"/>
      <c r="K56" s="97"/>
    </row>
    <row r="57" spans="1:11" ht="12.75" customHeight="1">
      <c r="A57" s="96"/>
      <c r="B57" s="242"/>
      <c r="C57" s="237"/>
      <c r="D57" s="237"/>
      <c r="E57" s="237"/>
      <c r="F57" s="237"/>
      <c r="G57" s="237"/>
      <c r="H57" s="237"/>
      <c r="I57" s="237"/>
      <c r="J57" s="245"/>
      <c r="K57" s="97"/>
    </row>
    <row r="58" spans="1:11" ht="12.75" customHeight="1">
      <c r="A58" s="96"/>
      <c r="B58" s="242"/>
      <c r="C58" s="237"/>
      <c r="D58" s="237"/>
      <c r="E58" s="237"/>
      <c r="F58" s="237"/>
      <c r="G58" s="237"/>
      <c r="H58" s="237"/>
      <c r="I58" s="237"/>
      <c r="J58" s="245"/>
      <c r="K58" s="97"/>
    </row>
    <row r="59" spans="1:11" ht="12.75" customHeight="1">
      <c r="A59" s="96"/>
      <c r="B59" s="242"/>
      <c r="C59" s="237"/>
      <c r="D59" s="237"/>
      <c r="E59" s="237"/>
      <c r="F59" s="237"/>
      <c r="G59" s="237"/>
      <c r="H59" s="237"/>
      <c r="I59" s="237"/>
      <c r="J59" s="245"/>
      <c r="K59" s="97"/>
    </row>
    <row r="60" spans="1:11" ht="12.75" customHeight="1">
      <c r="A60" s="96"/>
      <c r="B60" s="242"/>
      <c r="C60" s="237"/>
      <c r="D60" s="237"/>
      <c r="E60" s="237"/>
      <c r="F60" s="237"/>
      <c r="G60" s="237"/>
      <c r="H60" s="237"/>
      <c r="I60" s="246" t="s">
        <v>33</v>
      </c>
      <c r="J60" s="247"/>
      <c r="K60" s="97"/>
    </row>
    <row r="61" spans="1:11" ht="12.75" customHeight="1">
      <c r="A61" s="96"/>
      <c r="B61" s="242"/>
      <c r="C61" s="237"/>
      <c r="D61" s="237"/>
      <c r="E61" s="237"/>
      <c r="F61" s="237"/>
      <c r="G61" s="237"/>
      <c r="H61" s="237"/>
      <c r="I61" s="237"/>
      <c r="J61" s="245"/>
      <c r="K61" s="97"/>
    </row>
    <row r="62" spans="1:11" ht="12.75" customHeight="1" thickBot="1">
      <c r="A62" s="96"/>
      <c r="B62" s="243"/>
      <c r="C62" s="238"/>
      <c r="D62" s="238"/>
      <c r="E62" s="238"/>
      <c r="F62" s="238"/>
      <c r="G62" s="238"/>
      <c r="H62" s="238"/>
      <c r="I62" s="237"/>
      <c r="J62" s="245"/>
      <c r="K62" s="97"/>
    </row>
    <row r="63" spans="1:11" ht="12.75" customHeight="1" thickTop="1">
      <c r="A63" s="96"/>
      <c r="B63" s="241">
        <v>9</v>
      </c>
      <c r="C63" s="239"/>
      <c r="D63" s="239"/>
      <c r="E63" s="239"/>
      <c r="F63" s="239"/>
      <c r="G63" s="239"/>
      <c r="H63" s="239"/>
      <c r="I63" s="237"/>
      <c r="J63" s="245"/>
      <c r="K63" s="97"/>
    </row>
    <row r="64" spans="1:11" ht="12.75" customHeight="1">
      <c r="A64" s="96"/>
      <c r="B64" s="242"/>
      <c r="C64" s="237"/>
      <c r="D64" s="237"/>
      <c r="E64" s="237"/>
      <c r="F64" s="237"/>
      <c r="G64" s="237"/>
      <c r="H64" s="237"/>
      <c r="I64" s="237"/>
      <c r="J64" s="245"/>
      <c r="K64" s="97"/>
    </row>
    <row r="65" spans="1:11" ht="12.75" customHeight="1">
      <c r="A65" s="96"/>
      <c r="B65" s="242"/>
      <c r="C65" s="237"/>
      <c r="D65" s="237"/>
      <c r="E65" s="237"/>
      <c r="F65" s="237"/>
      <c r="G65" s="237"/>
      <c r="H65" s="237"/>
      <c r="I65" s="237"/>
      <c r="J65" s="245"/>
      <c r="K65" s="97"/>
    </row>
    <row r="66" spans="1:11" ht="12.75" customHeight="1">
      <c r="A66" s="96"/>
      <c r="B66" s="242"/>
      <c r="C66" s="237"/>
      <c r="D66" s="237"/>
      <c r="E66" s="237"/>
      <c r="F66" s="237"/>
      <c r="G66" s="237"/>
      <c r="H66" s="237"/>
      <c r="I66" s="237"/>
      <c r="J66" s="245"/>
      <c r="K66" s="97"/>
    </row>
    <row r="67" spans="1:11" ht="12.75" customHeight="1">
      <c r="A67" s="96"/>
      <c r="B67" s="242"/>
      <c r="C67" s="237"/>
      <c r="D67" s="237"/>
      <c r="E67" s="237"/>
      <c r="F67" s="237"/>
      <c r="G67" s="237"/>
      <c r="H67" s="237"/>
      <c r="I67" s="237"/>
      <c r="J67" s="245"/>
      <c r="K67" s="97"/>
    </row>
    <row r="68" spans="1:11" ht="12.75" customHeight="1">
      <c r="A68" s="96"/>
      <c r="B68" s="242"/>
      <c r="C68" s="237"/>
      <c r="D68" s="237"/>
      <c r="E68" s="237"/>
      <c r="F68" s="237"/>
      <c r="G68" s="237"/>
      <c r="H68" s="237"/>
      <c r="I68" s="237"/>
      <c r="J68" s="245"/>
      <c r="K68" s="97"/>
    </row>
    <row r="69" spans="1:11" ht="12.75" customHeight="1" thickBot="1">
      <c r="A69" s="96"/>
      <c r="B69" s="244"/>
      <c r="C69" s="240"/>
      <c r="D69" s="240"/>
      <c r="E69" s="240"/>
      <c r="F69" s="240"/>
      <c r="G69" s="240"/>
      <c r="H69" s="240"/>
      <c r="I69" s="240"/>
      <c r="J69" s="253"/>
      <c r="K69" s="97"/>
    </row>
    <row r="70" spans="1:11" ht="12.75" customHeight="1" thickTop="1">
      <c r="A70" s="96"/>
      <c r="B70" s="75"/>
      <c r="C70" s="124"/>
      <c r="D70" s="124"/>
      <c r="E70" s="125"/>
      <c r="F70" s="124"/>
      <c r="G70" s="124"/>
      <c r="H70" s="124"/>
      <c r="I70" s="124"/>
      <c r="J70" s="124"/>
      <c r="K70" s="97"/>
    </row>
    <row r="71" spans="1:11" ht="12.75" customHeight="1">
      <c r="A71" s="96"/>
      <c r="B71" s="75"/>
      <c r="C71" s="124"/>
      <c r="D71" s="124"/>
      <c r="E71" s="124"/>
      <c r="F71" s="124"/>
      <c r="G71" s="124"/>
      <c r="H71" s="124"/>
      <c r="I71" s="124"/>
      <c r="J71" s="124"/>
      <c r="K71" s="97"/>
    </row>
    <row r="72" spans="1:11" ht="12.75" customHeight="1" thickBot="1">
      <c r="A72" s="102"/>
      <c r="B72" s="103"/>
      <c r="C72" s="126"/>
      <c r="D72" s="126"/>
      <c r="E72" s="126"/>
      <c r="F72" s="126"/>
      <c r="G72" s="126"/>
      <c r="H72" s="126"/>
      <c r="I72" s="126"/>
      <c r="J72" s="126"/>
      <c r="K72" s="104"/>
    </row>
    <row r="73" ht="12.75" customHeight="1" thickTop="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sheetData>
  <sheetProtection selectLockedCells="1"/>
  <mergeCells count="268">
    <mergeCell ref="I67:J67"/>
    <mergeCell ref="I68:J68"/>
    <mergeCell ref="I69:J69"/>
    <mergeCell ref="I63:J63"/>
    <mergeCell ref="I64:J64"/>
    <mergeCell ref="I65:J65"/>
    <mergeCell ref="I66:J66"/>
    <mergeCell ref="I59:J59"/>
    <mergeCell ref="I60:J60"/>
    <mergeCell ref="I61:J61"/>
    <mergeCell ref="I62:J62"/>
    <mergeCell ref="I55:J55"/>
    <mergeCell ref="I56:J56"/>
    <mergeCell ref="I57:J57"/>
    <mergeCell ref="I58:J58"/>
    <mergeCell ref="I51:J51"/>
    <mergeCell ref="I52:J52"/>
    <mergeCell ref="I53:J53"/>
    <mergeCell ref="I54:J54"/>
    <mergeCell ref="I47:J47"/>
    <mergeCell ref="I48:J48"/>
    <mergeCell ref="I49:J49"/>
    <mergeCell ref="I50:J50"/>
    <mergeCell ref="I43:J43"/>
    <mergeCell ref="I44:J44"/>
    <mergeCell ref="I45:J45"/>
    <mergeCell ref="I46:J46"/>
    <mergeCell ref="I39:J39"/>
    <mergeCell ref="I40:J40"/>
    <mergeCell ref="I41:J41"/>
    <mergeCell ref="I42:J42"/>
    <mergeCell ref="I35:J35"/>
    <mergeCell ref="I36:J36"/>
    <mergeCell ref="I37:J37"/>
    <mergeCell ref="I38:J38"/>
    <mergeCell ref="I31:J31"/>
    <mergeCell ref="I32:J32"/>
    <mergeCell ref="I33:J33"/>
    <mergeCell ref="I34:J34"/>
    <mergeCell ref="I27:J27"/>
    <mergeCell ref="I28:J28"/>
    <mergeCell ref="I29:J29"/>
    <mergeCell ref="I30:J30"/>
    <mergeCell ref="I23:J23"/>
    <mergeCell ref="I24:J24"/>
    <mergeCell ref="I25:J25"/>
    <mergeCell ref="I26:J26"/>
    <mergeCell ref="I19:J19"/>
    <mergeCell ref="I20:J20"/>
    <mergeCell ref="I21:J21"/>
    <mergeCell ref="I22:J22"/>
    <mergeCell ref="I15:J15"/>
    <mergeCell ref="I16:J16"/>
    <mergeCell ref="I17:J17"/>
    <mergeCell ref="I18:J18"/>
    <mergeCell ref="I11:J11"/>
    <mergeCell ref="I12:J12"/>
    <mergeCell ref="I13:J13"/>
    <mergeCell ref="I14:J14"/>
    <mergeCell ref="I7:J7"/>
    <mergeCell ref="I8:J8"/>
    <mergeCell ref="I9:J9"/>
    <mergeCell ref="I10:J10"/>
    <mergeCell ref="E65:F65"/>
    <mergeCell ref="G65:H65"/>
    <mergeCell ref="C66:D66"/>
    <mergeCell ref="E66:F66"/>
    <mergeCell ref="G66:H66"/>
    <mergeCell ref="C51:D51"/>
    <mergeCell ref="E51:F51"/>
    <mergeCell ref="G51:H51"/>
    <mergeCell ref="C52:D52"/>
    <mergeCell ref="E52:F52"/>
    <mergeCell ref="G52:H52"/>
    <mergeCell ref="E37:F37"/>
    <mergeCell ref="G37:H37"/>
    <mergeCell ref="C38:D38"/>
    <mergeCell ref="E38:F38"/>
    <mergeCell ref="G38:H38"/>
    <mergeCell ref="E23:F23"/>
    <mergeCell ref="G23:H23"/>
    <mergeCell ref="C24:D24"/>
    <mergeCell ref="E24:F24"/>
    <mergeCell ref="G24:H24"/>
    <mergeCell ref="C11:D11"/>
    <mergeCell ref="E11:F11"/>
    <mergeCell ref="G11:H11"/>
    <mergeCell ref="C12:D12"/>
    <mergeCell ref="E12:F12"/>
    <mergeCell ref="G12:H12"/>
    <mergeCell ref="B63:B69"/>
    <mergeCell ref="B35:B41"/>
    <mergeCell ref="B42:B48"/>
    <mergeCell ref="B49:B55"/>
    <mergeCell ref="B56:B62"/>
    <mergeCell ref="B7:B13"/>
    <mergeCell ref="B14:B20"/>
    <mergeCell ref="B21:B27"/>
    <mergeCell ref="B28:B34"/>
    <mergeCell ref="E69:F69"/>
    <mergeCell ref="G69:H69"/>
    <mergeCell ref="E7:F7"/>
    <mergeCell ref="G7:H7"/>
    <mergeCell ref="E67:F67"/>
    <mergeCell ref="G67:H67"/>
    <mergeCell ref="E68:F68"/>
    <mergeCell ref="G68:H68"/>
    <mergeCell ref="E63:F63"/>
    <mergeCell ref="G63:H63"/>
    <mergeCell ref="E64:F64"/>
    <mergeCell ref="G64:H64"/>
    <mergeCell ref="E61:F61"/>
    <mergeCell ref="G61:H61"/>
    <mergeCell ref="E62:F62"/>
    <mergeCell ref="G62:H62"/>
    <mergeCell ref="E57:F57"/>
    <mergeCell ref="G57:H57"/>
    <mergeCell ref="E60:F60"/>
    <mergeCell ref="G60:H60"/>
    <mergeCell ref="E58:F58"/>
    <mergeCell ref="G58:H58"/>
    <mergeCell ref="E59:F59"/>
    <mergeCell ref="G59:H59"/>
    <mergeCell ref="E55:F55"/>
    <mergeCell ref="G55:H55"/>
    <mergeCell ref="E56:F56"/>
    <mergeCell ref="G56:H56"/>
    <mergeCell ref="E53:F53"/>
    <mergeCell ref="G53:H53"/>
    <mergeCell ref="E54:F54"/>
    <mergeCell ref="G54:H54"/>
    <mergeCell ref="E49:F49"/>
    <mergeCell ref="G49:H49"/>
    <mergeCell ref="E50:F50"/>
    <mergeCell ref="G50:H50"/>
    <mergeCell ref="E47:F47"/>
    <mergeCell ref="G47:H47"/>
    <mergeCell ref="E48:F48"/>
    <mergeCell ref="G48:H48"/>
    <mergeCell ref="E43:F43"/>
    <mergeCell ref="G43:H43"/>
    <mergeCell ref="E46:F46"/>
    <mergeCell ref="G46:H46"/>
    <mergeCell ref="E44:F44"/>
    <mergeCell ref="G44:H44"/>
    <mergeCell ref="E45:F45"/>
    <mergeCell ref="G45:H45"/>
    <mergeCell ref="E41:F41"/>
    <mergeCell ref="G41:H41"/>
    <mergeCell ref="E42:F42"/>
    <mergeCell ref="G42:H42"/>
    <mergeCell ref="E39:F39"/>
    <mergeCell ref="G39:H39"/>
    <mergeCell ref="E40:F40"/>
    <mergeCell ref="G40:H40"/>
    <mergeCell ref="E35:F35"/>
    <mergeCell ref="G35:H35"/>
    <mergeCell ref="E36:F36"/>
    <mergeCell ref="G36:H36"/>
    <mergeCell ref="E33:F33"/>
    <mergeCell ref="G33:H33"/>
    <mergeCell ref="E34:F34"/>
    <mergeCell ref="G34:H34"/>
    <mergeCell ref="E29:F29"/>
    <mergeCell ref="G29:H29"/>
    <mergeCell ref="E32:F32"/>
    <mergeCell ref="G32:H32"/>
    <mergeCell ref="E31:F31"/>
    <mergeCell ref="G31:H31"/>
    <mergeCell ref="E30:F30"/>
    <mergeCell ref="G30:H30"/>
    <mergeCell ref="E27:F27"/>
    <mergeCell ref="G27:H27"/>
    <mergeCell ref="E28:F28"/>
    <mergeCell ref="G28:H28"/>
    <mergeCell ref="E25:F25"/>
    <mergeCell ref="G25:H25"/>
    <mergeCell ref="E26:F26"/>
    <mergeCell ref="G26:H26"/>
    <mergeCell ref="E21:F21"/>
    <mergeCell ref="G21:H21"/>
    <mergeCell ref="E22:F22"/>
    <mergeCell ref="G22:H22"/>
    <mergeCell ref="E19:F19"/>
    <mergeCell ref="G19:H19"/>
    <mergeCell ref="E20:F20"/>
    <mergeCell ref="G20:H20"/>
    <mergeCell ref="G14:H14"/>
    <mergeCell ref="E15:F15"/>
    <mergeCell ref="G15:H15"/>
    <mergeCell ref="E18:F18"/>
    <mergeCell ref="G18:H18"/>
    <mergeCell ref="E16:F16"/>
    <mergeCell ref="G16:H16"/>
    <mergeCell ref="E17:F17"/>
    <mergeCell ref="G17:H17"/>
    <mergeCell ref="C69:D69"/>
    <mergeCell ref="E8:F8"/>
    <mergeCell ref="G8:H8"/>
    <mergeCell ref="E9:F9"/>
    <mergeCell ref="G9:H9"/>
    <mergeCell ref="E10:F10"/>
    <mergeCell ref="G10:H10"/>
    <mergeCell ref="E13:F13"/>
    <mergeCell ref="G13:H13"/>
    <mergeCell ref="E14:F14"/>
    <mergeCell ref="C63:D63"/>
    <mergeCell ref="C64:D64"/>
    <mergeCell ref="C67:D67"/>
    <mergeCell ref="C68:D68"/>
    <mergeCell ref="C65:D65"/>
    <mergeCell ref="C57:D57"/>
    <mergeCell ref="C60:D60"/>
    <mergeCell ref="C61:D61"/>
    <mergeCell ref="C62:D62"/>
    <mergeCell ref="C58:D58"/>
    <mergeCell ref="C59:D59"/>
    <mergeCell ref="C53:D53"/>
    <mergeCell ref="C54:D54"/>
    <mergeCell ref="C55:D55"/>
    <mergeCell ref="C56:D56"/>
    <mergeCell ref="C47:D47"/>
    <mergeCell ref="C48:D48"/>
    <mergeCell ref="C49:D49"/>
    <mergeCell ref="C50:D50"/>
    <mergeCell ref="C41:D41"/>
    <mergeCell ref="C42:D42"/>
    <mergeCell ref="C43:D43"/>
    <mergeCell ref="C46:D46"/>
    <mergeCell ref="C44:D44"/>
    <mergeCell ref="C45:D45"/>
    <mergeCell ref="C35:D35"/>
    <mergeCell ref="C36:D36"/>
    <mergeCell ref="C39:D39"/>
    <mergeCell ref="C40:D40"/>
    <mergeCell ref="C37:D37"/>
    <mergeCell ref="C29:D29"/>
    <mergeCell ref="C32:D32"/>
    <mergeCell ref="C33:D33"/>
    <mergeCell ref="C34:D34"/>
    <mergeCell ref="C31:D31"/>
    <mergeCell ref="C30:D30"/>
    <mergeCell ref="C26:D26"/>
    <mergeCell ref="C22:D22"/>
    <mergeCell ref="C28:D28"/>
    <mergeCell ref="C27:D27"/>
    <mergeCell ref="C23:D23"/>
    <mergeCell ref="C19:D19"/>
    <mergeCell ref="C20:D20"/>
    <mergeCell ref="C21:D21"/>
    <mergeCell ref="C25:D25"/>
    <mergeCell ref="C13:D13"/>
    <mergeCell ref="C14:D14"/>
    <mergeCell ref="C15:D15"/>
    <mergeCell ref="C18:D18"/>
    <mergeCell ref="C16:D16"/>
    <mergeCell ref="C17:D17"/>
    <mergeCell ref="C7:D7"/>
    <mergeCell ref="C8:D8"/>
    <mergeCell ref="C9:D9"/>
    <mergeCell ref="C10:D10"/>
    <mergeCell ref="I6:J6"/>
    <mergeCell ref="A4:K4"/>
    <mergeCell ref="A2:K2"/>
    <mergeCell ref="A1:E1"/>
    <mergeCell ref="E6:F6"/>
    <mergeCell ref="G6:H6"/>
    <mergeCell ref="C6:D6"/>
  </mergeCells>
  <dataValidations count="1">
    <dataValidation showErrorMessage="1" promptTitle="Тренировка навыка" prompt="Нет навыка;Мастерство стрельбы;Ган каты;Приемы ближнего боя;Рукопашный бой;Техника;Псионика;Руны;Эфир;Жизнь;Свет;Огонь;Воздух;Вода;Земля;Смерть;Тьма;Хаос" errorTitle="Неверные данные!" error="Нет навыка;Мастерство стрельбы;Ган каты;Приемы ближнего боя;Рукопашный бой;Техника;Псионика;Руны;Эфир;Жизнь;Свет;Огонь;Воздух;Вода;Земля;Смерть;Тьма;Хаос" sqref="C6:J6 I18 I30:J30 I12:J12 I24:J24 I40:J40 I50:J50 I60:J60"/>
  </dataValidations>
  <printOptions/>
  <pageMargins left="0.75" right="0.75" top="1" bottom="1" header="0.5" footer="0.5"/>
  <pageSetup horizontalDpi="600" verticalDpi="600" orientation="portrait" paperSize="9" scale="75" r:id="rId3"/>
  <legacyDrawing r:id="rId2"/>
</worksheet>
</file>

<file path=xl/worksheets/sheet7.xml><?xml version="1.0" encoding="utf-8"?>
<worksheet xmlns="http://schemas.openxmlformats.org/spreadsheetml/2006/main" xmlns:r="http://schemas.openxmlformats.org/officeDocument/2006/relationships">
  <sheetPr>
    <tabColor indexed="46"/>
  </sheetPr>
  <dimension ref="A1:R185"/>
  <sheetViews>
    <sheetView workbookViewId="0" topLeftCell="A1">
      <selection activeCell="R16" sqref="R16"/>
    </sheetView>
  </sheetViews>
  <sheetFormatPr defaultColWidth="9.00390625" defaultRowHeight="12.75"/>
  <cols>
    <col min="1" max="1" width="26.875" style="0" customWidth="1"/>
    <col min="2" max="2" width="9.25390625" style="0" customWidth="1"/>
    <col min="7" max="16" width="4.25390625" style="0" customWidth="1"/>
  </cols>
  <sheetData>
    <row r="1" s="31" customFormat="1" ht="14.25" thickBot="1" thickTop="1">
      <c r="A1" s="31" t="s">
        <v>203</v>
      </c>
    </row>
    <row r="2" spans="1:3" s="32" customFormat="1" ht="13.5" thickTop="1">
      <c r="A2" s="32" t="s">
        <v>48</v>
      </c>
      <c r="B2" s="32">
        <v>400</v>
      </c>
      <c r="C2" s="32" t="s">
        <v>288</v>
      </c>
    </row>
    <row r="3" spans="1:2" s="32" customFormat="1" ht="12.75">
      <c r="A3" s="32" t="s">
        <v>106</v>
      </c>
      <c r="B3" s="32">
        <v>0</v>
      </c>
    </row>
    <row r="4" spans="1:2" s="32" customFormat="1" ht="12.75">
      <c r="A4" s="32" t="s">
        <v>107</v>
      </c>
      <c r="B4" s="32">
        <v>5</v>
      </c>
    </row>
    <row r="5" spans="1:3" ht="13.5" thickBot="1">
      <c r="A5" s="32" t="s">
        <v>207</v>
      </c>
      <c r="B5" s="32"/>
      <c r="C5" t="s">
        <v>208</v>
      </c>
    </row>
    <row r="6" spans="1:17" s="42" customFormat="1" ht="14.25" thickBot="1" thickTop="1">
      <c r="A6" s="42" t="s">
        <v>124</v>
      </c>
      <c r="B6" s="43" t="s">
        <v>383</v>
      </c>
      <c r="C6" s="43" t="s">
        <v>384</v>
      </c>
      <c r="D6" s="43" t="s">
        <v>385</v>
      </c>
      <c r="E6" s="42" t="s">
        <v>387</v>
      </c>
      <c r="F6" s="42" t="s">
        <v>386</v>
      </c>
      <c r="G6" s="42" t="s">
        <v>412</v>
      </c>
      <c r="H6" s="42" t="s">
        <v>421</v>
      </c>
      <c r="I6" s="42" t="s">
        <v>413</v>
      </c>
      <c r="J6" s="42" t="s">
        <v>414</v>
      </c>
      <c r="K6" s="42" t="s">
        <v>415</v>
      </c>
      <c r="L6" s="42" t="s">
        <v>416</v>
      </c>
      <c r="M6" s="42" t="s">
        <v>420</v>
      </c>
      <c r="N6" s="42" t="s">
        <v>419</v>
      </c>
      <c r="O6" s="42" t="s">
        <v>417</v>
      </c>
      <c r="P6" s="42" t="s">
        <v>418</v>
      </c>
      <c r="Q6" s="42" t="s">
        <v>388</v>
      </c>
    </row>
    <row r="7" spans="1:18" ht="13.5" thickTop="1">
      <c r="A7" t="s">
        <v>178</v>
      </c>
      <c r="B7" s="32">
        <v>0</v>
      </c>
      <c r="C7">
        <v>2</v>
      </c>
      <c r="D7">
        <v>1</v>
      </c>
      <c r="E7">
        <v>7</v>
      </c>
      <c r="F7">
        <v>2</v>
      </c>
      <c r="H7">
        <v>200</v>
      </c>
      <c r="Q7" t="s">
        <v>289</v>
      </c>
      <c r="R7" t="s">
        <v>401</v>
      </c>
    </row>
    <row r="8" spans="1:18" ht="12.75">
      <c r="A8" t="s">
        <v>179</v>
      </c>
      <c r="B8" s="32">
        <v>0</v>
      </c>
      <c r="C8">
        <v>2</v>
      </c>
      <c r="D8">
        <v>1</v>
      </c>
      <c r="F8">
        <v>2</v>
      </c>
      <c r="G8">
        <v>25</v>
      </c>
      <c r="H8">
        <v>200</v>
      </c>
      <c r="Q8" t="s">
        <v>289</v>
      </c>
      <c r="R8" t="s">
        <v>402</v>
      </c>
    </row>
    <row r="9" spans="1:18" ht="12.75">
      <c r="A9" t="s">
        <v>180</v>
      </c>
      <c r="B9" s="32">
        <v>0</v>
      </c>
      <c r="C9">
        <v>2</v>
      </c>
      <c r="D9">
        <v>2</v>
      </c>
      <c r="F9">
        <v>2</v>
      </c>
      <c r="G9">
        <v>25</v>
      </c>
      <c r="H9">
        <v>200</v>
      </c>
      <c r="Q9" t="s">
        <v>289</v>
      </c>
      <c r="R9" t="s">
        <v>209</v>
      </c>
    </row>
    <row r="10" spans="1:18" ht="12.75">
      <c r="A10" t="s">
        <v>181</v>
      </c>
      <c r="B10" s="32">
        <v>0</v>
      </c>
      <c r="C10">
        <v>2</v>
      </c>
      <c r="D10">
        <v>2</v>
      </c>
      <c r="F10">
        <v>2</v>
      </c>
      <c r="G10">
        <v>25</v>
      </c>
      <c r="H10">
        <v>200</v>
      </c>
      <c r="I10">
        <v>-10</v>
      </c>
      <c r="N10">
        <v>10</v>
      </c>
      <c r="Q10" t="s">
        <v>289</v>
      </c>
      <c r="R10" t="s">
        <v>210</v>
      </c>
    </row>
    <row r="11" spans="1:18" ht="12.75">
      <c r="A11" t="s">
        <v>407</v>
      </c>
      <c r="B11" s="32">
        <v>0</v>
      </c>
      <c r="C11">
        <v>2</v>
      </c>
      <c r="D11">
        <v>2</v>
      </c>
      <c r="F11">
        <v>2</v>
      </c>
      <c r="G11">
        <v>60</v>
      </c>
      <c r="H11">
        <v>200</v>
      </c>
      <c r="I11">
        <v>-25</v>
      </c>
      <c r="N11">
        <v>25</v>
      </c>
      <c r="Q11" t="s">
        <v>289</v>
      </c>
      <c r="R11" t="s">
        <v>28</v>
      </c>
    </row>
    <row r="12" spans="1:18" ht="12.75">
      <c r="A12" t="s">
        <v>182</v>
      </c>
      <c r="B12" s="32">
        <v>0</v>
      </c>
      <c r="C12">
        <v>2</v>
      </c>
      <c r="D12">
        <v>1</v>
      </c>
      <c r="F12">
        <v>2</v>
      </c>
      <c r="G12">
        <v>50</v>
      </c>
      <c r="H12">
        <v>200</v>
      </c>
      <c r="Q12" t="s">
        <v>289</v>
      </c>
      <c r="R12" t="s">
        <v>22</v>
      </c>
    </row>
    <row r="13" spans="1:18" ht="12.75">
      <c r="A13" t="s">
        <v>397</v>
      </c>
      <c r="B13" s="32">
        <v>0</v>
      </c>
      <c r="C13">
        <v>1</v>
      </c>
      <c r="D13">
        <v>2</v>
      </c>
      <c r="F13">
        <v>2</v>
      </c>
      <c r="H13">
        <v>200</v>
      </c>
      <c r="Q13" t="s">
        <v>289</v>
      </c>
      <c r="R13" t="s">
        <v>458</v>
      </c>
    </row>
    <row r="14" spans="1:18" ht="14.25" customHeight="1">
      <c r="A14" t="s">
        <v>183</v>
      </c>
      <c r="B14" s="32">
        <v>0</v>
      </c>
      <c r="C14">
        <v>2</v>
      </c>
      <c r="D14">
        <v>1</v>
      </c>
      <c r="E14">
        <v>7</v>
      </c>
      <c r="F14">
        <v>1</v>
      </c>
      <c r="H14">
        <v>200</v>
      </c>
      <c r="Q14" t="s">
        <v>289</v>
      </c>
      <c r="R14" t="s">
        <v>20</v>
      </c>
    </row>
    <row r="15" spans="1:18" ht="12.75">
      <c r="A15" t="s">
        <v>184</v>
      </c>
      <c r="B15" s="32">
        <v>0</v>
      </c>
      <c r="C15">
        <v>2</v>
      </c>
      <c r="D15">
        <v>1</v>
      </c>
      <c r="F15">
        <v>2</v>
      </c>
      <c r="H15">
        <v>200</v>
      </c>
      <c r="Q15" t="s">
        <v>289</v>
      </c>
      <c r="R15" t="s">
        <v>211</v>
      </c>
    </row>
    <row r="16" spans="1:18" ht="12.75">
      <c r="A16" t="s">
        <v>393</v>
      </c>
      <c r="B16" s="32">
        <v>0</v>
      </c>
      <c r="C16">
        <v>2</v>
      </c>
      <c r="D16">
        <v>2</v>
      </c>
      <c r="F16">
        <v>2</v>
      </c>
      <c r="H16">
        <v>200</v>
      </c>
      <c r="Q16" t="s">
        <v>289</v>
      </c>
      <c r="R16" t="s">
        <v>400</v>
      </c>
    </row>
    <row r="17" spans="1:18" ht="12.75">
      <c r="A17" t="s">
        <v>394</v>
      </c>
      <c r="B17" s="32">
        <v>0</v>
      </c>
      <c r="C17">
        <v>0</v>
      </c>
      <c r="D17">
        <v>1</v>
      </c>
      <c r="F17">
        <v>2</v>
      </c>
      <c r="G17">
        <v>25</v>
      </c>
      <c r="I17">
        <v>-100</v>
      </c>
      <c r="J17">
        <v>-50</v>
      </c>
      <c r="N17">
        <v>50</v>
      </c>
      <c r="O17">
        <v>200</v>
      </c>
      <c r="Q17" t="s">
        <v>289</v>
      </c>
      <c r="R17" t="s">
        <v>410</v>
      </c>
    </row>
    <row r="18" spans="1:18" ht="12.75">
      <c r="A18" t="s">
        <v>395</v>
      </c>
      <c r="B18" s="32">
        <v>0</v>
      </c>
      <c r="C18">
        <v>2</v>
      </c>
      <c r="D18">
        <v>2</v>
      </c>
      <c r="F18">
        <v>3</v>
      </c>
      <c r="H18">
        <v>200</v>
      </c>
      <c r="Q18" t="s">
        <v>289</v>
      </c>
      <c r="R18" t="s">
        <v>19</v>
      </c>
    </row>
    <row r="19" spans="1:18" ht="12.75">
      <c r="A19" t="s">
        <v>346</v>
      </c>
      <c r="B19" s="32">
        <v>0</v>
      </c>
      <c r="C19">
        <v>0</v>
      </c>
      <c r="D19">
        <v>0</v>
      </c>
      <c r="F19">
        <v>1</v>
      </c>
      <c r="G19">
        <v>20</v>
      </c>
      <c r="J19">
        <v>200</v>
      </c>
      <c r="L19">
        <v>-50</v>
      </c>
      <c r="P19">
        <v>50</v>
      </c>
      <c r="Q19" t="s">
        <v>396</v>
      </c>
      <c r="R19" t="s">
        <v>347</v>
      </c>
    </row>
    <row r="20" spans="1:18" ht="12.75">
      <c r="A20" t="s">
        <v>392</v>
      </c>
      <c r="B20" s="32">
        <v>0</v>
      </c>
      <c r="C20">
        <v>2</v>
      </c>
      <c r="D20">
        <v>2</v>
      </c>
      <c r="F20">
        <v>2</v>
      </c>
      <c r="H20">
        <v>200</v>
      </c>
      <c r="Q20" t="s">
        <v>289</v>
      </c>
      <c r="R20" t="s">
        <v>21</v>
      </c>
    </row>
    <row r="21" spans="1:18" ht="12.75">
      <c r="A21" t="s">
        <v>390</v>
      </c>
      <c r="B21" s="32">
        <v>50</v>
      </c>
      <c r="C21">
        <v>0</v>
      </c>
      <c r="D21">
        <v>0</v>
      </c>
      <c r="F21">
        <v>5</v>
      </c>
      <c r="H21">
        <v>200</v>
      </c>
      <c r="J21">
        <v>-50</v>
      </c>
      <c r="M21">
        <v>50</v>
      </c>
      <c r="Q21" t="s">
        <v>289</v>
      </c>
      <c r="R21" t="s">
        <v>411</v>
      </c>
    </row>
    <row r="22" spans="1:18" ht="12.75">
      <c r="A22" t="s">
        <v>391</v>
      </c>
      <c r="B22" s="32">
        <v>-50</v>
      </c>
      <c r="C22">
        <v>4</v>
      </c>
      <c r="D22">
        <v>2</v>
      </c>
      <c r="E22">
        <v>6</v>
      </c>
      <c r="F22">
        <v>1</v>
      </c>
      <c r="H22">
        <v>200</v>
      </c>
      <c r="Q22" t="s">
        <v>289</v>
      </c>
      <c r="R22" t="s">
        <v>25</v>
      </c>
    </row>
    <row r="23" ht="13.5" thickBot="1">
      <c r="A23" t="s">
        <v>202</v>
      </c>
    </row>
    <row r="24" spans="1:3" s="26" customFormat="1" ht="14.25" thickBot="1" thickTop="1">
      <c r="A24" s="26" t="s">
        <v>185</v>
      </c>
      <c r="B24" s="41" t="s">
        <v>384</v>
      </c>
      <c r="C24" s="41" t="s">
        <v>385</v>
      </c>
    </row>
    <row r="25" spans="1:5" s="27" customFormat="1" ht="13.5" thickTop="1">
      <c r="A25" s="27" t="s">
        <v>186</v>
      </c>
      <c r="B25" s="27">
        <v>1</v>
      </c>
      <c r="C25" s="27">
        <v>1</v>
      </c>
      <c r="D25" s="27" t="s">
        <v>290</v>
      </c>
      <c r="E25" s="27" t="s">
        <v>204</v>
      </c>
    </row>
    <row r="26" spans="1:5" s="28" customFormat="1" ht="12.75">
      <c r="A26" s="28" t="s">
        <v>189</v>
      </c>
      <c r="B26" s="34">
        <v>1</v>
      </c>
      <c r="C26" s="34">
        <v>1</v>
      </c>
      <c r="D26" s="34" t="s">
        <v>290</v>
      </c>
      <c r="E26" s="34" t="s">
        <v>340</v>
      </c>
    </row>
    <row r="27" spans="1:5" s="29" customFormat="1" ht="12.75">
      <c r="A27" s="29" t="s">
        <v>188</v>
      </c>
      <c r="B27" s="29">
        <v>1</v>
      </c>
      <c r="C27" s="29">
        <v>1</v>
      </c>
      <c r="D27" s="29" t="s">
        <v>290</v>
      </c>
      <c r="E27" s="29" t="s">
        <v>452</v>
      </c>
    </row>
    <row r="28" spans="1:5" s="30" customFormat="1" ht="12.75">
      <c r="A28" s="30" t="s">
        <v>190</v>
      </c>
      <c r="B28" s="30">
        <v>5</v>
      </c>
      <c r="D28" s="30" t="s">
        <v>291</v>
      </c>
      <c r="E28" s="30" t="s">
        <v>205</v>
      </c>
    </row>
    <row r="29" spans="1:5" s="28" customFormat="1" ht="12.75">
      <c r="A29" s="28" t="s">
        <v>191</v>
      </c>
      <c r="B29" s="34">
        <v>5</v>
      </c>
      <c r="D29" s="34" t="s">
        <v>291</v>
      </c>
      <c r="E29" s="34" t="s">
        <v>341</v>
      </c>
    </row>
    <row r="30" spans="1:5" s="29" customFormat="1" ht="12.75">
      <c r="A30" s="29" t="s">
        <v>187</v>
      </c>
      <c r="B30" s="29">
        <v>5</v>
      </c>
      <c r="D30" s="29" t="s">
        <v>291</v>
      </c>
      <c r="E30" s="34" t="s">
        <v>343</v>
      </c>
    </row>
    <row r="31" spans="1:5" s="30" customFormat="1" ht="12.75">
      <c r="A31" s="30" t="s">
        <v>192</v>
      </c>
      <c r="B31" s="30">
        <v>2</v>
      </c>
      <c r="C31" s="30">
        <v>1</v>
      </c>
      <c r="D31" s="30" t="s">
        <v>290</v>
      </c>
      <c r="E31" s="30" t="s">
        <v>459</v>
      </c>
    </row>
    <row r="32" spans="1:5" s="28" customFormat="1" ht="12.75">
      <c r="A32" s="28" t="s">
        <v>193</v>
      </c>
      <c r="B32" s="34">
        <v>2</v>
      </c>
      <c r="C32" s="28">
        <v>1</v>
      </c>
      <c r="D32" s="34" t="s">
        <v>290</v>
      </c>
      <c r="E32" s="34" t="s">
        <v>379</v>
      </c>
    </row>
    <row r="33" spans="1:5" s="29" customFormat="1" ht="12.75">
      <c r="A33" s="29" t="s">
        <v>194</v>
      </c>
      <c r="B33" s="29">
        <v>2</v>
      </c>
      <c r="C33" s="29">
        <v>1</v>
      </c>
      <c r="D33" s="29" t="s">
        <v>290</v>
      </c>
      <c r="E33" s="29" t="s">
        <v>378</v>
      </c>
    </row>
    <row r="34" spans="1:5" s="30" customFormat="1" ht="12.75">
      <c r="A34" s="30" t="s">
        <v>195</v>
      </c>
      <c r="C34" s="30">
        <v>1</v>
      </c>
      <c r="D34" s="30" t="s">
        <v>292</v>
      </c>
      <c r="E34" s="30" t="s">
        <v>206</v>
      </c>
    </row>
    <row r="35" spans="1:5" s="28" customFormat="1" ht="12.75">
      <c r="A35" s="28" t="s">
        <v>198</v>
      </c>
      <c r="C35" s="28">
        <v>1</v>
      </c>
      <c r="D35" s="34" t="s">
        <v>292</v>
      </c>
      <c r="E35" s="34" t="s">
        <v>368</v>
      </c>
    </row>
    <row r="36" spans="1:5" s="28" customFormat="1" ht="12.75">
      <c r="A36" s="28" t="s">
        <v>197</v>
      </c>
      <c r="C36" s="28">
        <v>1</v>
      </c>
      <c r="D36" s="28" t="s">
        <v>292</v>
      </c>
      <c r="E36" s="28" t="s">
        <v>369</v>
      </c>
    </row>
    <row r="37" spans="1:5" s="29" customFormat="1" ht="12.75">
      <c r="A37" s="29" t="s">
        <v>444</v>
      </c>
      <c r="C37" s="29">
        <v>1</v>
      </c>
      <c r="D37" s="29" t="s">
        <v>292</v>
      </c>
      <c r="E37" s="29" t="s">
        <v>465</v>
      </c>
    </row>
    <row r="38" spans="1:5" s="28" customFormat="1" ht="12.75">
      <c r="A38" s="28" t="s">
        <v>445</v>
      </c>
      <c r="C38" s="34">
        <v>1</v>
      </c>
      <c r="D38" s="34" t="s">
        <v>292</v>
      </c>
      <c r="E38" s="30" t="s">
        <v>446</v>
      </c>
    </row>
    <row r="39" spans="1:5" s="28" customFormat="1" ht="12.75">
      <c r="A39" s="28" t="s">
        <v>196</v>
      </c>
      <c r="C39" s="34">
        <v>1</v>
      </c>
      <c r="D39" s="34" t="s">
        <v>292</v>
      </c>
      <c r="E39" s="28" t="s">
        <v>367</v>
      </c>
    </row>
    <row r="40" spans="1:5" s="29" customFormat="1" ht="12.75">
      <c r="A40" s="29" t="s">
        <v>199</v>
      </c>
      <c r="C40" s="29">
        <v>1</v>
      </c>
      <c r="D40" s="29" t="s">
        <v>292</v>
      </c>
      <c r="E40" s="29" t="s">
        <v>342</v>
      </c>
    </row>
    <row r="41" spans="1:5" ht="12.75">
      <c r="A41" t="s">
        <v>200</v>
      </c>
      <c r="B41">
        <v>1</v>
      </c>
      <c r="C41" s="34">
        <v>1</v>
      </c>
      <c r="D41" s="34" t="s">
        <v>355</v>
      </c>
      <c r="E41" t="s">
        <v>464</v>
      </c>
    </row>
    <row r="42" spans="1:5" ht="12.75">
      <c r="A42" t="s">
        <v>201</v>
      </c>
      <c r="B42">
        <v>1</v>
      </c>
      <c r="C42" s="34">
        <v>1</v>
      </c>
      <c r="D42" s="34" t="s">
        <v>355</v>
      </c>
      <c r="E42" t="s">
        <v>453</v>
      </c>
    </row>
    <row r="43" spans="1:5" ht="12.75">
      <c r="A43" t="s">
        <v>263</v>
      </c>
      <c r="B43">
        <v>1</v>
      </c>
      <c r="C43" s="34">
        <v>1</v>
      </c>
      <c r="D43" s="34" t="s">
        <v>355</v>
      </c>
      <c r="E43" t="s">
        <v>377</v>
      </c>
    </row>
    <row r="44" spans="1:5" ht="12.75">
      <c r="A44" t="s">
        <v>264</v>
      </c>
      <c r="B44">
        <v>1</v>
      </c>
      <c r="C44" s="34">
        <v>1</v>
      </c>
      <c r="D44" s="34" t="s">
        <v>355</v>
      </c>
      <c r="E44" t="s">
        <v>380</v>
      </c>
    </row>
    <row r="45" spans="1:5" ht="12.75">
      <c r="A45" t="s">
        <v>354</v>
      </c>
      <c r="B45">
        <v>5</v>
      </c>
      <c r="D45" s="34" t="s">
        <v>356</v>
      </c>
      <c r="E45" t="s">
        <v>389</v>
      </c>
    </row>
    <row r="46" spans="1:5" s="30" customFormat="1" ht="12.75">
      <c r="A46" s="30" t="s">
        <v>360</v>
      </c>
      <c r="B46" s="30">
        <v>1</v>
      </c>
      <c r="C46" s="30">
        <v>1</v>
      </c>
      <c r="D46" s="30" t="s">
        <v>361</v>
      </c>
      <c r="E46" s="30" t="s">
        <v>362</v>
      </c>
    </row>
    <row r="47" spans="1:5" s="28" customFormat="1" ht="12.75">
      <c r="A47" s="28" t="s">
        <v>363</v>
      </c>
      <c r="B47" s="34">
        <v>3</v>
      </c>
      <c r="C47" s="28">
        <v>1</v>
      </c>
      <c r="D47" s="34" t="s">
        <v>361</v>
      </c>
      <c r="E47" s="39" t="s">
        <v>364</v>
      </c>
    </row>
    <row r="48" spans="1:5" s="29" customFormat="1" ht="12.75">
      <c r="A48" s="29" t="s">
        <v>365</v>
      </c>
      <c r="B48" s="29">
        <v>7</v>
      </c>
      <c r="C48" s="29">
        <v>1</v>
      </c>
      <c r="D48" s="29" t="s">
        <v>361</v>
      </c>
      <c r="E48" s="40" t="s">
        <v>366</v>
      </c>
    </row>
    <row r="49" spans="1:5" s="30" customFormat="1" ht="12.75">
      <c r="A49" s="30" t="s">
        <v>371</v>
      </c>
      <c r="B49" s="30">
        <v>1</v>
      </c>
      <c r="C49" s="30">
        <v>1</v>
      </c>
      <c r="D49" s="30" t="s">
        <v>291</v>
      </c>
      <c r="E49" s="30" t="s">
        <v>372</v>
      </c>
    </row>
    <row r="50" spans="1:5" s="28" customFormat="1" ht="12.75">
      <c r="A50" s="28" t="s">
        <v>373</v>
      </c>
      <c r="B50" s="34">
        <v>1</v>
      </c>
      <c r="C50" s="34">
        <v>1</v>
      </c>
      <c r="D50" s="34" t="s">
        <v>291</v>
      </c>
      <c r="E50" s="28" t="s">
        <v>374</v>
      </c>
    </row>
    <row r="51" spans="1:5" s="29" customFormat="1" ht="12.75">
      <c r="A51" s="29" t="s">
        <v>375</v>
      </c>
      <c r="B51" s="29">
        <v>1</v>
      </c>
      <c r="C51" s="29">
        <v>1</v>
      </c>
      <c r="D51" s="29" t="s">
        <v>291</v>
      </c>
      <c r="E51" s="29" t="s">
        <v>376</v>
      </c>
    </row>
    <row r="52" s="30" customFormat="1" ht="13.5" thickBot="1">
      <c r="A52" s="30" t="s">
        <v>202</v>
      </c>
    </row>
    <row r="53" s="44" customFormat="1" ht="14.25" thickBot="1" thickTop="1">
      <c r="A53" s="44" t="s">
        <v>212</v>
      </c>
    </row>
    <row r="54" spans="1:4" ht="13.5" thickTop="1">
      <c r="A54" s="34" t="s">
        <v>213</v>
      </c>
      <c r="B54" s="34" t="s">
        <v>55</v>
      </c>
      <c r="C54" t="s">
        <v>291</v>
      </c>
      <c r="D54" t="s">
        <v>277</v>
      </c>
    </row>
    <row r="55" spans="1:4" ht="12.75">
      <c r="A55" s="34" t="s">
        <v>214</v>
      </c>
      <c r="B55" s="34" t="s">
        <v>304</v>
      </c>
      <c r="C55" t="s">
        <v>291</v>
      </c>
      <c r="D55" t="s">
        <v>277</v>
      </c>
    </row>
    <row r="56" spans="1:4" ht="12.75">
      <c r="A56" s="34" t="s">
        <v>215</v>
      </c>
      <c r="B56" s="34" t="s">
        <v>49</v>
      </c>
      <c r="C56" t="s">
        <v>291</v>
      </c>
      <c r="D56" t="s">
        <v>277</v>
      </c>
    </row>
    <row r="57" spans="1:4" ht="12.75">
      <c r="A57" s="34" t="s">
        <v>216</v>
      </c>
      <c r="B57" s="34" t="s">
        <v>49</v>
      </c>
      <c r="C57" t="s">
        <v>291</v>
      </c>
      <c r="D57" t="s">
        <v>277</v>
      </c>
    </row>
    <row r="58" spans="1:4" ht="12.75">
      <c r="A58" s="34" t="s">
        <v>217</v>
      </c>
      <c r="B58" s="34" t="s">
        <v>49</v>
      </c>
      <c r="C58" t="s">
        <v>291</v>
      </c>
      <c r="D58" t="s">
        <v>277</v>
      </c>
    </row>
    <row r="59" spans="1:4" ht="12.75">
      <c r="A59" s="34" t="s">
        <v>218</v>
      </c>
      <c r="B59" s="34" t="s">
        <v>304</v>
      </c>
      <c r="C59" t="s">
        <v>291</v>
      </c>
      <c r="D59" t="s">
        <v>277</v>
      </c>
    </row>
    <row r="60" spans="1:4" ht="12.75">
      <c r="A60" s="34" t="s">
        <v>370</v>
      </c>
      <c r="B60" s="34" t="s">
        <v>304</v>
      </c>
      <c r="C60" t="s">
        <v>291</v>
      </c>
      <c r="D60" t="s">
        <v>277</v>
      </c>
    </row>
    <row r="61" spans="1:4" ht="12.75">
      <c r="A61" s="34" t="s">
        <v>219</v>
      </c>
      <c r="B61" s="34" t="s">
        <v>55</v>
      </c>
      <c r="C61" t="s">
        <v>291</v>
      </c>
      <c r="D61" t="s">
        <v>277</v>
      </c>
    </row>
    <row r="62" spans="1:4" ht="12.75">
      <c r="A62" s="34" t="s">
        <v>220</v>
      </c>
      <c r="B62" s="34" t="s">
        <v>58</v>
      </c>
      <c r="C62" t="s">
        <v>291</v>
      </c>
      <c r="D62" t="s">
        <v>278</v>
      </c>
    </row>
    <row r="63" spans="1:4" ht="12.75">
      <c r="A63" s="34" t="s">
        <v>145</v>
      </c>
      <c r="B63" s="34" t="s">
        <v>58</v>
      </c>
      <c r="C63" t="s">
        <v>291</v>
      </c>
      <c r="D63" t="s">
        <v>278</v>
      </c>
    </row>
    <row r="64" spans="1:4" ht="12.75">
      <c r="A64" s="34" t="s">
        <v>112</v>
      </c>
      <c r="B64" s="34" t="s">
        <v>58</v>
      </c>
      <c r="C64" t="s">
        <v>291</v>
      </c>
      <c r="D64" t="s">
        <v>278</v>
      </c>
    </row>
    <row r="65" spans="1:4" ht="12.75">
      <c r="A65" s="34" t="s">
        <v>221</v>
      </c>
      <c r="B65" s="34" t="s">
        <v>58</v>
      </c>
      <c r="C65" t="s">
        <v>291</v>
      </c>
      <c r="D65" t="s">
        <v>278</v>
      </c>
    </row>
    <row r="66" spans="1:4" ht="12.75">
      <c r="A66" s="34" t="s">
        <v>222</v>
      </c>
      <c r="B66" s="34" t="s">
        <v>58</v>
      </c>
      <c r="C66" t="s">
        <v>291</v>
      </c>
      <c r="D66" t="s">
        <v>278</v>
      </c>
    </row>
    <row r="67" spans="1:4" ht="12.75">
      <c r="A67" s="34" t="s">
        <v>223</v>
      </c>
      <c r="B67" s="34" t="s">
        <v>58</v>
      </c>
      <c r="C67" t="s">
        <v>291</v>
      </c>
      <c r="D67" t="s">
        <v>279</v>
      </c>
    </row>
    <row r="68" spans="1:4" ht="12.75">
      <c r="A68" s="34" t="s">
        <v>242</v>
      </c>
      <c r="B68" s="34" t="s">
        <v>303</v>
      </c>
      <c r="C68" t="s">
        <v>291</v>
      </c>
      <c r="D68" t="s">
        <v>469</v>
      </c>
    </row>
    <row r="69" spans="1:4" ht="12.75">
      <c r="A69" s="34" t="s">
        <v>224</v>
      </c>
      <c r="B69" s="34" t="s">
        <v>304</v>
      </c>
      <c r="C69" t="s">
        <v>291</v>
      </c>
      <c r="D69" t="s">
        <v>280</v>
      </c>
    </row>
    <row r="70" spans="1:4" ht="12.75">
      <c r="A70" s="34" t="s">
        <v>357</v>
      </c>
      <c r="B70" s="34" t="s">
        <v>52</v>
      </c>
      <c r="C70" t="s">
        <v>291</v>
      </c>
      <c r="D70" t="s">
        <v>454</v>
      </c>
    </row>
    <row r="71" spans="1:4" ht="12.75">
      <c r="A71" s="34" t="s">
        <v>225</v>
      </c>
      <c r="B71" s="34" t="s">
        <v>55</v>
      </c>
      <c r="C71" t="s">
        <v>291</v>
      </c>
      <c r="D71" t="s">
        <v>467</v>
      </c>
    </row>
    <row r="72" spans="1:4" ht="12.75">
      <c r="A72" s="34" t="s">
        <v>146</v>
      </c>
      <c r="B72" s="34" t="s">
        <v>55</v>
      </c>
      <c r="C72" t="s">
        <v>291</v>
      </c>
      <c r="D72" t="s">
        <v>468</v>
      </c>
    </row>
    <row r="73" spans="1:4" ht="12.75">
      <c r="A73" s="34" t="s">
        <v>226</v>
      </c>
      <c r="B73" s="34" t="s">
        <v>55</v>
      </c>
      <c r="C73" t="s">
        <v>291</v>
      </c>
      <c r="D73" t="s">
        <v>470</v>
      </c>
    </row>
    <row r="74" spans="1:4" ht="12.75">
      <c r="A74" s="34" t="s">
        <v>262</v>
      </c>
      <c r="B74" s="34" t="s">
        <v>63</v>
      </c>
      <c r="C74" t="s">
        <v>474</v>
      </c>
      <c r="D74" t="s">
        <v>281</v>
      </c>
    </row>
    <row r="75" spans="1:4" ht="12.75">
      <c r="A75" s="34" t="s">
        <v>227</v>
      </c>
      <c r="B75" s="34" t="s">
        <v>62</v>
      </c>
      <c r="C75" t="s">
        <v>474</v>
      </c>
      <c r="D75" t="s">
        <v>460</v>
      </c>
    </row>
    <row r="76" spans="1:4" ht="12.75">
      <c r="A76" s="34" t="s">
        <v>229</v>
      </c>
      <c r="B76" s="34" t="s">
        <v>306</v>
      </c>
      <c r="C76" t="s">
        <v>474</v>
      </c>
      <c r="D76" t="s">
        <v>471</v>
      </c>
    </row>
    <row r="77" spans="1:4" ht="12.75">
      <c r="A77" s="34" t="s">
        <v>230</v>
      </c>
      <c r="B77" s="34" t="s">
        <v>306</v>
      </c>
      <c r="C77" t="s">
        <v>474</v>
      </c>
      <c r="D77" t="s">
        <v>471</v>
      </c>
    </row>
    <row r="78" spans="1:4" ht="12.75">
      <c r="A78" s="34" t="s">
        <v>231</v>
      </c>
      <c r="B78" s="34" t="s">
        <v>306</v>
      </c>
      <c r="C78" t="s">
        <v>474</v>
      </c>
      <c r="D78" t="s">
        <v>471</v>
      </c>
    </row>
    <row r="79" spans="1:4" ht="12.75">
      <c r="A79" s="34" t="s">
        <v>232</v>
      </c>
      <c r="B79" s="34" t="s">
        <v>306</v>
      </c>
      <c r="C79" t="s">
        <v>474</v>
      </c>
      <c r="D79" t="s">
        <v>471</v>
      </c>
    </row>
    <row r="80" spans="1:4" ht="12.75">
      <c r="A80" s="34" t="s">
        <v>233</v>
      </c>
      <c r="B80" s="34" t="s">
        <v>306</v>
      </c>
      <c r="C80" t="s">
        <v>474</v>
      </c>
      <c r="D80" t="s">
        <v>471</v>
      </c>
    </row>
    <row r="81" spans="1:4" ht="12.75">
      <c r="A81" s="34" t="s">
        <v>234</v>
      </c>
      <c r="B81" s="34" t="s">
        <v>306</v>
      </c>
      <c r="C81" t="s">
        <v>474</v>
      </c>
      <c r="D81" t="s">
        <v>471</v>
      </c>
    </row>
    <row r="82" spans="1:4" ht="12.75">
      <c r="A82" s="34" t="s">
        <v>235</v>
      </c>
      <c r="B82" s="34" t="s">
        <v>306</v>
      </c>
      <c r="C82" t="s">
        <v>474</v>
      </c>
      <c r="D82" t="s">
        <v>471</v>
      </c>
    </row>
    <row r="83" spans="1:4" ht="12.75">
      <c r="A83" s="34" t="s">
        <v>236</v>
      </c>
      <c r="B83" s="34" t="s">
        <v>306</v>
      </c>
      <c r="C83" t="s">
        <v>474</v>
      </c>
      <c r="D83" t="s">
        <v>471</v>
      </c>
    </row>
    <row r="84" spans="1:4" ht="12.75">
      <c r="A84" s="34" t="s">
        <v>237</v>
      </c>
      <c r="B84" s="34" t="s">
        <v>306</v>
      </c>
      <c r="C84" t="s">
        <v>474</v>
      </c>
      <c r="D84" t="s">
        <v>471</v>
      </c>
    </row>
    <row r="85" spans="1:4" ht="12.75">
      <c r="A85" s="34" t="s">
        <v>73</v>
      </c>
      <c r="B85" s="34" t="s">
        <v>63</v>
      </c>
      <c r="C85" t="s">
        <v>475</v>
      </c>
      <c r="D85" t="s">
        <v>466</v>
      </c>
    </row>
    <row r="86" spans="1:4" ht="12.75">
      <c r="A86" s="34" t="s">
        <v>238</v>
      </c>
      <c r="B86" s="34" t="s">
        <v>63</v>
      </c>
      <c r="C86" t="s">
        <v>474</v>
      </c>
      <c r="D86" t="s">
        <v>473</v>
      </c>
    </row>
    <row r="87" spans="1:4" ht="12.75">
      <c r="A87" s="34" t="s">
        <v>239</v>
      </c>
      <c r="B87" s="34" t="s">
        <v>61</v>
      </c>
      <c r="C87" t="s">
        <v>476</v>
      </c>
      <c r="D87" t="s">
        <v>472</v>
      </c>
    </row>
    <row r="88" spans="1:4" ht="12.75">
      <c r="A88" s="34" t="s">
        <v>240</v>
      </c>
      <c r="B88" s="34" t="s">
        <v>62</v>
      </c>
      <c r="C88" t="s">
        <v>474</v>
      </c>
      <c r="D88" t="s">
        <v>461</v>
      </c>
    </row>
    <row r="89" spans="1:4" ht="12.75">
      <c r="A89" s="34" t="s">
        <v>241</v>
      </c>
      <c r="B89" s="34" t="s">
        <v>305</v>
      </c>
      <c r="C89" t="s">
        <v>474</v>
      </c>
      <c r="D89" t="s">
        <v>462</v>
      </c>
    </row>
    <row r="90" spans="1:4" ht="12.75">
      <c r="A90" s="34" t="s">
        <v>243</v>
      </c>
      <c r="B90" s="34" t="s">
        <v>62</v>
      </c>
      <c r="C90" t="s">
        <v>361</v>
      </c>
      <c r="D90" t="s">
        <v>359</v>
      </c>
    </row>
    <row r="91" spans="1:4" ht="12.75">
      <c r="A91" s="34" t="s">
        <v>141</v>
      </c>
      <c r="B91" s="34" t="s">
        <v>62</v>
      </c>
      <c r="C91" t="s">
        <v>361</v>
      </c>
      <c r="D91" t="s">
        <v>282</v>
      </c>
    </row>
    <row r="92" spans="1:4" ht="12.75">
      <c r="A92" s="34" t="s">
        <v>244</v>
      </c>
      <c r="B92" s="34" t="s">
        <v>62</v>
      </c>
      <c r="C92" t="s">
        <v>361</v>
      </c>
      <c r="D92" t="s">
        <v>283</v>
      </c>
    </row>
    <row r="93" spans="1:4" ht="12.75">
      <c r="A93" s="34" t="s">
        <v>143</v>
      </c>
      <c r="B93" s="34" t="s">
        <v>62</v>
      </c>
      <c r="C93" t="s">
        <v>361</v>
      </c>
      <c r="D93" t="s">
        <v>284</v>
      </c>
    </row>
    <row r="94" spans="1:4" ht="12.75">
      <c r="A94" s="34" t="s">
        <v>246</v>
      </c>
      <c r="B94" s="34" t="s">
        <v>303</v>
      </c>
      <c r="C94" t="s">
        <v>361</v>
      </c>
      <c r="D94" t="s">
        <v>285</v>
      </c>
    </row>
    <row r="95" spans="1:4" ht="12.75">
      <c r="A95" s="34" t="s">
        <v>144</v>
      </c>
      <c r="B95" s="34" t="s">
        <v>303</v>
      </c>
      <c r="C95" t="s">
        <v>477</v>
      </c>
      <c r="D95" t="s">
        <v>286</v>
      </c>
    </row>
    <row r="96" spans="1:4" ht="12.75">
      <c r="A96" s="34" t="s">
        <v>113</v>
      </c>
      <c r="B96" s="34" t="s">
        <v>55</v>
      </c>
      <c r="C96" t="s">
        <v>477</v>
      </c>
      <c r="D96" t="s">
        <v>287</v>
      </c>
    </row>
    <row r="97" spans="1:4" ht="12.75">
      <c r="A97" s="34" t="s">
        <v>111</v>
      </c>
      <c r="B97" s="34" t="s">
        <v>61</v>
      </c>
      <c r="D97" t="s">
        <v>463</v>
      </c>
    </row>
    <row r="98" spans="1:4" ht="12.75">
      <c r="A98" s="34" t="s">
        <v>142</v>
      </c>
      <c r="B98" s="34" t="s">
        <v>62</v>
      </c>
      <c r="C98" t="s">
        <v>478</v>
      </c>
      <c r="D98" t="s">
        <v>293</v>
      </c>
    </row>
    <row r="99" spans="1:4" ht="12.75">
      <c r="A99" s="34" t="s">
        <v>147</v>
      </c>
      <c r="B99" s="34" t="s">
        <v>62</v>
      </c>
      <c r="C99" t="s">
        <v>478</v>
      </c>
      <c r="D99" t="s">
        <v>358</v>
      </c>
    </row>
    <row r="100" spans="1:4" ht="12.75">
      <c r="A100" s="34" t="s">
        <v>148</v>
      </c>
      <c r="B100" s="34" t="s">
        <v>62</v>
      </c>
      <c r="C100" t="s">
        <v>478</v>
      </c>
      <c r="D100" t="s">
        <v>294</v>
      </c>
    </row>
    <row r="101" spans="1:4" ht="12.75">
      <c r="A101" s="34" t="s">
        <v>245</v>
      </c>
      <c r="B101" s="34" t="s">
        <v>62</v>
      </c>
      <c r="D101" t="s">
        <v>295</v>
      </c>
    </row>
    <row r="102" spans="1:2" ht="13.5" thickBot="1">
      <c r="A102" s="34" t="s">
        <v>202</v>
      </c>
      <c r="B102" s="34"/>
    </row>
    <row r="103" s="45" customFormat="1" ht="14.25" thickBot="1" thickTop="1">
      <c r="A103" s="45" t="s">
        <v>247</v>
      </c>
    </row>
    <row r="104" spans="1:3" ht="13.5" thickTop="1">
      <c r="A104" s="34" t="s">
        <v>149</v>
      </c>
      <c r="B104" s="34" t="s">
        <v>49</v>
      </c>
      <c r="C104" s="37" t="s">
        <v>296</v>
      </c>
    </row>
    <row r="105" spans="1:3" ht="12.75">
      <c r="A105" s="34" t="s">
        <v>251</v>
      </c>
      <c r="B105" s="34" t="s">
        <v>52</v>
      </c>
      <c r="C105" s="37" t="s">
        <v>307</v>
      </c>
    </row>
    <row r="106" spans="1:3" ht="12.75">
      <c r="A106" s="34" t="s">
        <v>150</v>
      </c>
      <c r="B106" s="34" t="s">
        <v>55</v>
      </c>
      <c r="C106" s="37" t="s">
        <v>308</v>
      </c>
    </row>
    <row r="107" spans="1:3" ht="12.75">
      <c r="A107" s="34" t="s">
        <v>151</v>
      </c>
      <c r="B107" s="34" t="s">
        <v>58</v>
      </c>
      <c r="C107" s="37" t="s">
        <v>309</v>
      </c>
    </row>
    <row r="108" spans="1:3" ht="12.75">
      <c r="A108" s="34" t="s">
        <v>152</v>
      </c>
      <c r="B108" s="34" t="s">
        <v>61</v>
      </c>
      <c r="C108" s="37" t="s">
        <v>310</v>
      </c>
    </row>
    <row r="109" spans="1:3" ht="12.75">
      <c r="A109" s="34" t="s">
        <v>153</v>
      </c>
      <c r="B109" s="34" t="s">
        <v>60</v>
      </c>
      <c r="C109" s="37" t="s">
        <v>311</v>
      </c>
    </row>
    <row r="110" spans="1:3" ht="12.75">
      <c r="A110" s="34" t="s">
        <v>154</v>
      </c>
      <c r="B110" s="34" t="s">
        <v>63</v>
      </c>
      <c r="C110" s="37" t="s">
        <v>312</v>
      </c>
    </row>
    <row r="111" spans="1:3" ht="12.75">
      <c r="A111" s="34" t="s">
        <v>155</v>
      </c>
      <c r="B111" s="34" t="s">
        <v>62</v>
      </c>
      <c r="C111" s="37" t="s">
        <v>406</v>
      </c>
    </row>
    <row r="112" spans="1:3" ht="12.75">
      <c r="A112" s="34" t="s">
        <v>275</v>
      </c>
      <c r="B112" s="34"/>
      <c r="C112" s="37" t="s">
        <v>297</v>
      </c>
    </row>
    <row r="113" spans="1:3" ht="12.75">
      <c r="A113" s="34" t="s">
        <v>276</v>
      </c>
      <c r="B113" s="34"/>
      <c r="C113" s="37" t="s">
        <v>298</v>
      </c>
    </row>
    <row r="114" spans="1:3" ht="12.75">
      <c r="A114" s="34" t="s">
        <v>252</v>
      </c>
      <c r="B114" s="34" t="s">
        <v>55</v>
      </c>
      <c r="C114" t="s">
        <v>299</v>
      </c>
    </row>
    <row r="115" spans="1:3" ht="12.75">
      <c r="A115" s="34" t="s">
        <v>121</v>
      </c>
      <c r="B115" s="34" t="s">
        <v>55</v>
      </c>
      <c r="C115" t="s">
        <v>300</v>
      </c>
    </row>
    <row r="116" spans="1:3" ht="12.75">
      <c r="A116" s="34" t="s">
        <v>156</v>
      </c>
      <c r="B116" s="34" t="s">
        <v>55</v>
      </c>
      <c r="C116" t="s">
        <v>301</v>
      </c>
    </row>
    <row r="117" spans="1:3" ht="12.75">
      <c r="A117" s="32" t="s">
        <v>422</v>
      </c>
      <c r="B117" s="34" t="s">
        <v>55</v>
      </c>
      <c r="C117" t="s">
        <v>423</v>
      </c>
    </row>
    <row r="118" spans="1:3" ht="12.75">
      <c r="A118" s="34" t="s">
        <v>119</v>
      </c>
      <c r="B118" s="34" t="s">
        <v>55</v>
      </c>
      <c r="C118" t="s">
        <v>455</v>
      </c>
    </row>
    <row r="119" spans="1:3" ht="12.75">
      <c r="A119" s="34" t="s">
        <v>120</v>
      </c>
      <c r="B119" s="34" t="s">
        <v>49</v>
      </c>
      <c r="C119" t="s">
        <v>302</v>
      </c>
    </row>
    <row r="120" spans="1:3" ht="12.75">
      <c r="A120" s="34" t="s">
        <v>336</v>
      </c>
      <c r="B120" s="34" t="s">
        <v>52</v>
      </c>
      <c r="C120" t="s">
        <v>337</v>
      </c>
    </row>
    <row r="121" spans="1:3" ht="12.75">
      <c r="A121" s="34" t="s">
        <v>157</v>
      </c>
      <c r="B121" s="34" t="s">
        <v>55</v>
      </c>
      <c r="C121" t="s">
        <v>482</v>
      </c>
    </row>
    <row r="122" spans="1:3" ht="12.75">
      <c r="A122" s="34" t="s">
        <v>158</v>
      </c>
      <c r="B122" s="34" t="s">
        <v>58</v>
      </c>
      <c r="C122" t="s">
        <v>483</v>
      </c>
    </row>
    <row r="123" spans="1:3" ht="12.75">
      <c r="A123" s="34" t="s">
        <v>159</v>
      </c>
      <c r="B123" s="34" t="s">
        <v>63</v>
      </c>
      <c r="C123" t="s">
        <v>456</v>
      </c>
    </row>
    <row r="124" spans="1:3" ht="12.75">
      <c r="A124" s="34" t="s">
        <v>160</v>
      </c>
      <c r="B124" s="34" t="s">
        <v>52</v>
      </c>
      <c r="C124" t="s">
        <v>457</v>
      </c>
    </row>
    <row r="125" spans="1:3" ht="12.75">
      <c r="A125" s="34" t="s">
        <v>161</v>
      </c>
      <c r="B125" s="34" t="s">
        <v>52</v>
      </c>
      <c r="C125" t="s">
        <v>313</v>
      </c>
    </row>
    <row r="126" spans="1:3" ht="12.75">
      <c r="A126" s="34" t="s">
        <v>122</v>
      </c>
      <c r="B126" s="34" t="s">
        <v>63</v>
      </c>
      <c r="C126" t="s">
        <v>484</v>
      </c>
    </row>
    <row r="127" spans="1:3" ht="12.75">
      <c r="A127" s="34" t="s">
        <v>114</v>
      </c>
      <c r="B127" s="34" t="s">
        <v>62</v>
      </c>
      <c r="C127" t="s">
        <v>315</v>
      </c>
    </row>
    <row r="128" spans="1:3" ht="12.75">
      <c r="A128" s="34" t="s">
        <v>110</v>
      </c>
      <c r="B128" s="34" t="s">
        <v>62</v>
      </c>
      <c r="C128" t="s">
        <v>485</v>
      </c>
    </row>
    <row r="129" spans="1:3" ht="12.75">
      <c r="A129" s="34" t="s">
        <v>449</v>
      </c>
      <c r="B129" s="34" t="s">
        <v>62</v>
      </c>
      <c r="C129" t="s">
        <v>11</v>
      </c>
    </row>
    <row r="130" spans="1:3" ht="12.75">
      <c r="A130" s="34" t="s">
        <v>7</v>
      </c>
      <c r="B130" s="34"/>
      <c r="C130" t="s">
        <v>8</v>
      </c>
    </row>
    <row r="131" spans="1:3" ht="12.75">
      <c r="A131" s="34" t="s">
        <v>350</v>
      </c>
      <c r="B131" s="34" t="s">
        <v>62</v>
      </c>
      <c r="C131" t="s">
        <v>10</v>
      </c>
    </row>
    <row r="132" spans="1:3" ht="12.75">
      <c r="A132" s="34" t="s">
        <v>253</v>
      </c>
      <c r="B132" s="34" t="s">
        <v>62</v>
      </c>
      <c r="C132" t="s">
        <v>12</v>
      </c>
    </row>
    <row r="133" spans="1:3" ht="12.75">
      <c r="A133" s="34" t="s">
        <v>162</v>
      </c>
      <c r="B133" s="34" t="s">
        <v>62</v>
      </c>
      <c r="C133" t="s">
        <v>316</v>
      </c>
    </row>
    <row r="134" spans="1:3" ht="12.75">
      <c r="A134" s="34" t="s">
        <v>163</v>
      </c>
      <c r="B134" s="34" t="s">
        <v>55</v>
      </c>
      <c r="C134" t="s">
        <v>317</v>
      </c>
    </row>
    <row r="135" spans="1:3" ht="12.75">
      <c r="A135" s="34" t="s">
        <v>254</v>
      </c>
      <c r="B135" s="34" t="s">
        <v>55</v>
      </c>
      <c r="C135" t="s">
        <v>318</v>
      </c>
    </row>
    <row r="136" spans="1:3" ht="12.75">
      <c r="A136" s="34" t="s">
        <v>23</v>
      </c>
      <c r="B136" s="34" t="s">
        <v>55</v>
      </c>
      <c r="C136" t="s">
        <v>24</v>
      </c>
    </row>
    <row r="137" spans="1:3" ht="12.75">
      <c r="A137" s="34" t="s">
        <v>115</v>
      </c>
      <c r="B137" s="34" t="s">
        <v>62</v>
      </c>
      <c r="C137" t="s">
        <v>319</v>
      </c>
    </row>
    <row r="138" spans="1:3" ht="12.75">
      <c r="A138" s="34" t="s">
        <v>108</v>
      </c>
      <c r="B138" s="34" t="s">
        <v>61</v>
      </c>
      <c r="C138" t="s">
        <v>320</v>
      </c>
    </row>
    <row r="139" spans="1:3" ht="12.75">
      <c r="A139" s="34" t="s">
        <v>116</v>
      </c>
      <c r="B139" s="34" t="s">
        <v>61</v>
      </c>
      <c r="C139" t="s">
        <v>321</v>
      </c>
    </row>
    <row r="140" spans="1:3" ht="12.75">
      <c r="A140" s="34" t="s">
        <v>118</v>
      </c>
      <c r="B140" s="34" t="s">
        <v>314</v>
      </c>
      <c r="C140" t="s">
        <v>322</v>
      </c>
    </row>
    <row r="141" spans="1:3" ht="12.75">
      <c r="A141" s="34" t="s">
        <v>109</v>
      </c>
      <c r="B141" s="34" t="s">
        <v>55</v>
      </c>
      <c r="C141" t="s">
        <v>324</v>
      </c>
    </row>
    <row r="142" spans="1:3" ht="12.75">
      <c r="A142" s="34" t="s">
        <v>398</v>
      </c>
      <c r="B142" s="34" t="s">
        <v>63</v>
      </c>
      <c r="C142" t="s">
        <v>399</v>
      </c>
    </row>
    <row r="143" spans="1:3" ht="12.75">
      <c r="A143" s="32" t="s">
        <v>425</v>
      </c>
      <c r="B143" s="34" t="s">
        <v>63</v>
      </c>
      <c r="C143" t="s">
        <v>424</v>
      </c>
    </row>
    <row r="144" spans="1:3" ht="12.75">
      <c r="A144" s="34" t="s">
        <v>164</v>
      </c>
      <c r="B144" s="34" t="s">
        <v>58</v>
      </c>
      <c r="C144" t="s">
        <v>325</v>
      </c>
    </row>
    <row r="145" spans="1:3" ht="12.75">
      <c r="A145" s="34" t="s">
        <v>117</v>
      </c>
      <c r="B145" s="34" t="s">
        <v>62</v>
      </c>
      <c r="C145" t="s">
        <v>326</v>
      </c>
    </row>
    <row r="146" spans="1:3" ht="12.75">
      <c r="A146" s="34" t="s">
        <v>255</v>
      </c>
      <c r="B146" s="34" t="s">
        <v>55</v>
      </c>
      <c r="C146" t="s">
        <v>323</v>
      </c>
    </row>
    <row r="147" spans="1:3" ht="12.75">
      <c r="A147" s="34" t="s">
        <v>404</v>
      </c>
      <c r="B147" s="34" t="s">
        <v>49</v>
      </c>
      <c r="C147" t="s">
        <v>0</v>
      </c>
    </row>
    <row r="148" spans="1:3" ht="12.75">
      <c r="A148" s="34" t="s">
        <v>165</v>
      </c>
      <c r="B148" s="34" t="s">
        <v>58</v>
      </c>
      <c r="C148" t="s">
        <v>1</v>
      </c>
    </row>
    <row r="149" spans="1:3" ht="12.75">
      <c r="A149" s="34" t="s">
        <v>166</v>
      </c>
      <c r="B149" s="34" t="s">
        <v>58</v>
      </c>
      <c r="C149" t="s">
        <v>327</v>
      </c>
    </row>
    <row r="150" spans="1:3" ht="12.75">
      <c r="A150" s="34" t="s">
        <v>167</v>
      </c>
      <c r="B150" s="34" t="s">
        <v>55</v>
      </c>
      <c r="C150" t="s">
        <v>328</v>
      </c>
    </row>
    <row r="151" spans="1:3" ht="12.75">
      <c r="A151" s="34" t="s">
        <v>260</v>
      </c>
      <c r="B151" s="34" t="s">
        <v>61</v>
      </c>
      <c r="C151" t="s">
        <v>329</v>
      </c>
    </row>
    <row r="152" spans="1:3" ht="12.75">
      <c r="A152" s="34" t="s">
        <v>123</v>
      </c>
      <c r="B152" s="34" t="s">
        <v>58</v>
      </c>
      <c r="C152" t="s">
        <v>13</v>
      </c>
    </row>
    <row r="153" spans="1:3" ht="12.75">
      <c r="A153" s="34" t="s">
        <v>73</v>
      </c>
      <c r="B153" s="34" t="s">
        <v>63</v>
      </c>
      <c r="C153" t="s">
        <v>330</v>
      </c>
    </row>
    <row r="154" spans="1:3" ht="12.75">
      <c r="A154" s="34" t="s">
        <v>228</v>
      </c>
      <c r="B154" s="34" t="s">
        <v>62</v>
      </c>
      <c r="C154" t="s">
        <v>331</v>
      </c>
    </row>
    <row r="155" spans="1:3" ht="12.75">
      <c r="A155" s="32" t="s">
        <v>426</v>
      </c>
      <c r="B155" s="34" t="s">
        <v>62</v>
      </c>
      <c r="C155" t="s">
        <v>427</v>
      </c>
    </row>
    <row r="156" spans="1:3" ht="12.75">
      <c r="A156" s="32" t="s">
        <v>428</v>
      </c>
      <c r="B156" s="34" t="s">
        <v>62</v>
      </c>
      <c r="C156" t="s">
        <v>432</v>
      </c>
    </row>
    <row r="157" spans="1:3" ht="12.75">
      <c r="A157" s="32" t="s">
        <v>429</v>
      </c>
      <c r="B157" s="34" t="s">
        <v>430</v>
      </c>
      <c r="C157" t="s">
        <v>14</v>
      </c>
    </row>
    <row r="158" spans="1:3" ht="12.75">
      <c r="A158" s="32" t="s">
        <v>431</v>
      </c>
      <c r="B158" s="34" t="s">
        <v>430</v>
      </c>
      <c r="C158" t="s">
        <v>15</v>
      </c>
    </row>
    <row r="159" spans="1:2" ht="12.75">
      <c r="A159" s="32" t="s">
        <v>4</v>
      </c>
      <c r="B159" s="34" t="s">
        <v>63</v>
      </c>
    </row>
    <row r="160" spans="1:3" ht="12.75">
      <c r="A160" s="34" t="s">
        <v>168</v>
      </c>
      <c r="B160" s="34" t="s">
        <v>63</v>
      </c>
      <c r="C160" t="s">
        <v>332</v>
      </c>
    </row>
    <row r="161" spans="1:3" ht="12.75">
      <c r="A161" s="34" t="s">
        <v>352</v>
      </c>
      <c r="B161" s="34" t="s">
        <v>62</v>
      </c>
      <c r="C161" t="s">
        <v>353</v>
      </c>
    </row>
    <row r="162" spans="1:3" ht="12.75">
      <c r="A162" s="34" t="s">
        <v>381</v>
      </c>
      <c r="B162" s="34" t="s">
        <v>61</v>
      </c>
      <c r="C162" t="s">
        <v>382</v>
      </c>
    </row>
    <row r="163" spans="1:3" ht="12.75">
      <c r="A163" s="34" t="s">
        <v>348</v>
      </c>
      <c r="B163" s="34" t="s">
        <v>63</v>
      </c>
      <c r="C163" t="s">
        <v>349</v>
      </c>
    </row>
    <row r="164" spans="1:3" ht="12.75">
      <c r="A164" s="34" t="s">
        <v>5</v>
      </c>
      <c r="B164" s="34"/>
      <c r="C164" t="s">
        <v>6</v>
      </c>
    </row>
    <row r="165" spans="1:3" ht="12.75">
      <c r="A165" s="34" t="s">
        <v>169</v>
      </c>
      <c r="B165" s="34"/>
      <c r="C165" t="s">
        <v>333</v>
      </c>
    </row>
    <row r="166" spans="1:3" ht="12.75">
      <c r="A166" s="34" t="s">
        <v>170</v>
      </c>
      <c r="B166" s="34"/>
      <c r="C166" t="s">
        <v>2</v>
      </c>
    </row>
    <row r="167" spans="1:3" ht="12.75">
      <c r="A167" s="34" t="s">
        <v>171</v>
      </c>
      <c r="B167" s="34"/>
      <c r="C167" t="s">
        <v>334</v>
      </c>
    </row>
    <row r="168" spans="1:3" ht="12.75">
      <c r="A168" s="34" t="s">
        <v>351</v>
      </c>
      <c r="B168" s="34"/>
      <c r="C168" t="s">
        <v>16</v>
      </c>
    </row>
    <row r="169" spans="1:3" ht="12.75">
      <c r="A169" s="34" t="s">
        <v>256</v>
      </c>
      <c r="B169" s="34" t="s">
        <v>62</v>
      </c>
      <c r="C169" t="s">
        <v>405</v>
      </c>
    </row>
    <row r="170" spans="1:3" ht="12.75">
      <c r="A170" s="34" t="s">
        <v>257</v>
      </c>
      <c r="B170" s="34" t="s">
        <v>55</v>
      </c>
      <c r="C170" t="s">
        <v>481</v>
      </c>
    </row>
    <row r="171" spans="1:3" ht="12.75">
      <c r="A171" s="34" t="s">
        <v>29</v>
      </c>
      <c r="B171" s="34" t="s">
        <v>58</v>
      </c>
      <c r="C171" t="s">
        <v>480</v>
      </c>
    </row>
    <row r="172" spans="1:3" ht="12.75">
      <c r="A172" s="34" t="s">
        <v>258</v>
      </c>
      <c r="B172" s="34" t="s">
        <v>58</v>
      </c>
      <c r="C172" t="s">
        <v>30</v>
      </c>
    </row>
    <row r="173" spans="1:3" ht="12.75">
      <c r="A173" s="34" t="s">
        <v>259</v>
      </c>
      <c r="B173" s="34" t="s">
        <v>58</v>
      </c>
      <c r="C173" t="s">
        <v>17</v>
      </c>
    </row>
    <row r="174" spans="1:3" ht="12.75">
      <c r="A174" s="34" t="s">
        <v>409</v>
      </c>
      <c r="B174" s="34" t="s">
        <v>58</v>
      </c>
      <c r="C174" t="s">
        <v>3</v>
      </c>
    </row>
    <row r="175" spans="1:3" ht="12.75">
      <c r="A175" s="34" t="s">
        <v>26</v>
      </c>
      <c r="B175" s="34" t="s">
        <v>61</v>
      </c>
      <c r="C175" t="s">
        <v>27</v>
      </c>
    </row>
    <row r="176" spans="1:3" ht="12.75">
      <c r="A176" s="32" t="s">
        <v>433</v>
      </c>
      <c r="B176" s="34" t="s">
        <v>61</v>
      </c>
      <c r="C176" t="s">
        <v>18</v>
      </c>
    </row>
    <row r="177" spans="1:3" ht="12.75">
      <c r="A177" s="34" t="s">
        <v>403</v>
      </c>
      <c r="B177" s="34" t="s">
        <v>52</v>
      </c>
      <c r="C177" t="s">
        <v>31</v>
      </c>
    </row>
    <row r="178" spans="1:3" ht="12.75">
      <c r="A178" s="34" t="s">
        <v>408</v>
      </c>
      <c r="B178" s="34" t="s">
        <v>52</v>
      </c>
      <c r="C178" t="s">
        <v>479</v>
      </c>
    </row>
    <row r="179" spans="1:3" ht="12.75">
      <c r="A179" s="32" t="s">
        <v>434</v>
      </c>
      <c r="B179" s="34" t="s">
        <v>49</v>
      </c>
      <c r="C179" t="s">
        <v>435</v>
      </c>
    </row>
    <row r="180" spans="1:3" ht="12.75">
      <c r="A180" s="32" t="s">
        <v>436</v>
      </c>
      <c r="B180" s="34" t="s">
        <v>52</v>
      </c>
      <c r="C180" t="s">
        <v>437</v>
      </c>
    </row>
    <row r="181" spans="1:3" ht="12.75">
      <c r="A181" s="32" t="s">
        <v>438</v>
      </c>
      <c r="B181" s="34" t="s">
        <v>52</v>
      </c>
      <c r="C181" t="s">
        <v>439</v>
      </c>
    </row>
    <row r="182" spans="1:3" ht="12.75">
      <c r="A182" s="32" t="s">
        <v>440</v>
      </c>
      <c r="B182" s="34" t="s">
        <v>61</v>
      </c>
      <c r="C182" t="s">
        <v>441</v>
      </c>
    </row>
    <row r="183" spans="1:3" ht="12.75">
      <c r="A183" s="32" t="s">
        <v>442</v>
      </c>
      <c r="B183" s="34" t="s">
        <v>61</v>
      </c>
      <c r="C183" t="s">
        <v>443</v>
      </c>
    </row>
    <row r="184" spans="1:3" ht="12.75">
      <c r="A184" s="34" t="s">
        <v>261</v>
      </c>
      <c r="B184" s="34" t="s">
        <v>62</v>
      </c>
      <c r="C184" t="s">
        <v>32</v>
      </c>
    </row>
    <row r="185" spans="1:2" ht="13.5" thickBot="1">
      <c r="A185" s="34" t="s">
        <v>202</v>
      </c>
      <c r="B185" s="34"/>
    </row>
    <row r="186" s="27" customFormat="1" ht="13.5" thickTop="1"/>
  </sheetData>
  <printOptions/>
  <pageMargins left="0.75" right="0.75" top="1" bottom="1" header="0.5" footer="0.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Mindcaster</dc:creator>
  <cp:keywords/>
  <dc:description/>
  <cp:lastModifiedBy>KIM</cp:lastModifiedBy>
  <cp:lastPrinted>2007-06-07T18:06:26Z</cp:lastPrinted>
  <dcterms:created xsi:type="dcterms:W3CDTF">2004-08-13T09:05:25Z</dcterms:created>
  <dcterms:modified xsi:type="dcterms:W3CDTF">2008-06-05T20:59:40Z</dcterms:modified>
  <cp:category/>
  <cp:version/>
  <cp:contentType/>
  <cp:contentStatus/>
</cp:coreProperties>
</file>