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90" windowWidth="9510" windowHeight="12060" tabRatio="708" activeTab="0"/>
  </bookViews>
  <sheets>
    <sheet name="Общие сведения" sheetId="1" r:id="rId1"/>
    <sheet name="Параметры" sheetId="2" r:id="rId2"/>
    <sheet name="Бой и экипировка" sheetId="3" r:id="rId3"/>
    <sheet name="Описания" sheetId="4" r:id="rId4"/>
  </sheets>
  <definedNames>
    <definedName name="БОНУСНАВЫКОВ">'Параметры'!$G$13</definedName>
    <definedName name="ВЕРСИЯ">'Общие сведения'!$A$3</definedName>
    <definedName name="ВЗЛОМ">#REF!</definedName>
    <definedName name="ВЗРЫВНЫЕРАБОТЫ">'Параметры'!#REF!</definedName>
    <definedName name="ВИНТОВКИ">'Параметры'!$B$32</definedName>
    <definedName name="ВОЖДЕНИЕ">#REF!</definedName>
    <definedName name="ВОЛ">'Параметры'!$C$12</definedName>
    <definedName name="ВОС">'Параметры'!$C$10</definedName>
    <definedName name="ВЫБРАННЫЕНАВЫКИ">'Параметры'!$B$31:$B$40</definedName>
    <definedName name="ВЫБРАННЫЕУМЕНИЯ">'Параметры'!$F$31:$F$40</definedName>
    <definedName name="ДВАОРУЖИЯ">'Параметры'!$B$39</definedName>
    <definedName name="ДУАЛКЛАСС">'Общие сведения'!#REF!</definedName>
    <definedName name="ЕЗДАВЕРХОМ">#REF!</definedName>
    <definedName name="ЖИВ">'Параметры'!$C$8</definedName>
    <definedName name="ИМЯПЕРСОНАЖА">'Общие сведения'!$C$5</definedName>
    <definedName name="ИНТ">'Параметры'!$C$13</definedName>
    <definedName name="ИНТОРУЖИЕ">'Параметры'!$B$34</definedName>
    <definedName name="КАРМАННИЧЕСТВО">#REF!</definedName>
    <definedName name="КЛАСС">'Общие сведения'!$H$6</definedName>
    <definedName name="КОМАНДОВАНИЕ">#REF!</definedName>
    <definedName name="КОММУНИКАБЕЛЬНОСТЬ">'Параметры'!$B$40</definedName>
    <definedName name="КОНЦЕНТРАЦИЯ">#REF!</definedName>
    <definedName name="ЛЕГКОЕОРУЖИЕ">'Параметры'!$B$31</definedName>
    <definedName name="ЛИСТ">'Общие сведения'!$A$1</definedName>
    <definedName name="ЛОВ">'Параметры'!$C$9</definedName>
    <definedName name="МЕТОРУЖИЕ">'Параметры'!$B$35</definedName>
    <definedName name="НАУКА">'Параметры'!#REF!</definedName>
    <definedName name="ОБА">'Параметры'!$C$11</definedName>
    <definedName name="ОБЛАСТЬНАВЫКОВ">'Параметры'!$B$31:$D$40</definedName>
    <definedName name="ОБЩИЙВЕС">'Бой и экипировка'!$H$50</definedName>
    <definedName name="ПЕРВАЯПОМОЩЬ">'Параметры'!#REF!</definedName>
    <definedName name="ПИЛОТАЖ">#REF!</definedName>
    <definedName name="ПОЛ">'Общие сведения'!$C$6</definedName>
    <definedName name="ПУСТО">'Общие сведения'!$I$3</definedName>
    <definedName name="РАСА">'Общие сведения'!$H$5</definedName>
    <definedName name="РЕМОНТ">'Параметры'!#REF!</definedName>
    <definedName name="РУКОПАШНАЯ">'Параметры'!$B$36</definedName>
    <definedName name="СИЛ">'Параметры'!$C$7</definedName>
    <definedName name="СКРЫТНОСТЬ">#REF!</definedName>
    <definedName name="СПИСОККЛАССОВ">'Описания'!$A$14:$A$21</definedName>
    <definedName name="СПИСОКНАВЫКОВ">'Описания'!$A$23:$A$37</definedName>
    <definedName name="СПИСОКРАС">'Описания'!$A$7:$A$12</definedName>
    <definedName name="СПИСОКУМЕНИЙ">'Описания'!$A$39:$A$107</definedName>
    <definedName name="СТАРТНАВ">'Описания'!$B$3</definedName>
    <definedName name="СТАРТУМЕ">'Описания'!$B$4</definedName>
    <definedName name="СТАРТХАР">'Описания'!$B$2</definedName>
    <definedName name="ТАБЛИЦАКЛАССОВ">'Описания'!$A$14:$D$19</definedName>
    <definedName name="ТАБЛИЦАРАС">'Описания'!$A$6:$Q$12</definedName>
    <definedName name="ТОРГОВЛЯ">#REF!</definedName>
    <definedName name="ТРЕНИРОВКАНАВЫКОВ">#REF!</definedName>
    <definedName name="ТРЕНИРОВКАУМЕНИЙ">#REF!</definedName>
    <definedName name="ТРЕНИРОВКАХАРАКТЕРИСТИК">#REF!</definedName>
    <definedName name="ТЯЖЕЛОЕОРУЖИЕ">'Параметры'!$B$33</definedName>
    <definedName name="УДА">'Параметры'!$C$14</definedName>
    <definedName name="УРОВЕНЬ">'Общие сведения'!$H$8</definedName>
    <definedName name="ФОКУССИЛЫ">#REF!</definedName>
    <definedName name="ХАКИНГ">#REF!</definedName>
    <definedName name="ХИРУРГИЯ">'Параметры'!#REF!</definedName>
    <definedName name="ХОЛОРУЖИЕ">'Параметры'!$B$37</definedName>
    <definedName name="ЭКЗОРУЖИЕ">'Параметры'!$B$38</definedName>
    <definedName name="ЭКСПЕРТ">#REF!</definedName>
  </definedNames>
  <calcPr fullCalcOnLoad="1"/>
</workbook>
</file>

<file path=xl/comments1.xml><?xml version="1.0" encoding="utf-8"?>
<comments xmlns="http://schemas.openxmlformats.org/spreadsheetml/2006/main">
  <authors>
    <author>Mindcaster</author>
  </authors>
  <commentList>
    <comment ref="G5" authorId="0">
      <text>
        <r>
          <rPr>
            <b/>
            <sz val="8"/>
            <rFont val="Tahoma"/>
            <family val="0"/>
          </rPr>
          <t>Что - примерно - представляет собой ваш персонаж</t>
        </r>
      </text>
    </comment>
    <comment ref="G6" authorId="0">
      <text>
        <r>
          <rPr>
            <b/>
            <sz val="8"/>
            <rFont val="Tahoma"/>
            <family val="0"/>
          </rPr>
          <t>Группировка, к которой принадлежит персонаж</t>
        </r>
      </text>
    </comment>
    <comment ref="A5" authorId="0">
      <text>
        <r>
          <rPr>
            <b/>
            <sz val="8"/>
            <rFont val="Tahoma"/>
            <family val="0"/>
          </rPr>
          <t>Имена позволяет различать разумных индивидов в группе себе подобных. Разные расы, культуры и народности имеют свои требования к тому, что имя должно из себя представлять</t>
        </r>
      </text>
    </comment>
    <comment ref="B11" authorId="0">
      <text>
        <r>
          <rPr>
            <b/>
            <sz val="8"/>
            <rFont val="Tahoma"/>
            <family val="0"/>
          </rPr>
          <t>Художественное описание внешнего вида персонажа и черт его характера служит для более полного представления о PC как владельцем персонажа, так и другими игроками</t>
        </r>
      </text>
    </comment>
    <comment ref="B17" authorId="0">
      <text>
        <r>
          <rPr>
            <b/>
            <sz val="8"/>
            <rFont val="Tahoma"/>
            <family val="0"/>
          </rPr>
          <t>Сведения об основных моментах жизни персонажа с момента его рождения до начала его приключенческой карьеры</t>
        </r>
      </text>
    </comment>
    <comment ref="G7" authorId="0">
      <text>
        <r>
          <rPr>
            <b/>
            <sz val="8"/>
            <rFont val="Tahoma"/>
            <family val="0"/>
          </rPr>
          <t>Количество опыта, который персонаж имеет на данный момент</t>
        </r>
      </text>
    </comment>
    <comment ref="G8" authorId="0">
      <text>
        <r>
          <rPr>
            <b/>
            <sz val="8"/>
            <rFont val="Tahoma"/>
            <family val="0"/>
          </rPr>
          <t>Уровень - основная мера развития персонажа на данный момент.</t>
        </r>
      </text>
    </comment>
    <comment ref="G9" authorId="0">
      <text>
        <r>
          <rPr>
            <b/>
            <sz val="8"/>
            <rFont val="Tahoma"/>
            <family val="0"/>
          </rPr>
          <t>Количество опыта, которое нужно набрать персонажу для перехода на следующий уровень</t>
        </r>
      </text>
    </comment>
    <comment ref="D6" authorId="0">
      <text>
        <r>
          <rPr>
            <b/>
            <sz val="8"/>
            <rFont val="Tahoma"/>
            <family val="0"/>
          </rPr>
          <t>Количество стандартных земных лет, прожитых персонажем со дня своего рождения до текущего момента</t>
        </r>
      </text>
    </comment>
    <comment ref="B7" authorId="0">
      <text>
        <r>
          <rPr>
            <b/>
            <sz val="8"/>
            <rFont val="Tahoma"/>
            <family val="0"/>
          </rPr>
          <t>Высота персонажа в сантиметрах</t>
        </r>
      </text>
    </comment>
    <comment ref="D7" authorId="0">
      <text>
        <r>
          <rPr>
            <b/>
            <sz val="8"/>
            <rFont val="Tahoma"/>
            <family val="0"/>
          </rPr>
          <t>Вес - масса персонажа в очень условных килограммах в условиях 1 G. Это используется в общем-то для прикидки. Рассчитывается в зависимости от роста и характеристик персонажа</t>
        </r>
      </text>
    </comment>
    <comment ref="B42" authorId="0">
      <text>
        <r>
          <rPr>
            <b/>
            <sz val="8"/>
            <rFont val="Tahoma"/>
            <family val="0"/>
          </rPr>
          <t>Репутация в различных местах, где уже успел побывать персонаж.</t>
        </r>
      </text>
    </comment>
  </commentList>
</comments>
</file>

<file path=xl/comments2.xml><?xml version="1.0" encoding="utf-8"?>
<comments xmlns="http://schemas.openxmlformats.org/spreadsheetml/2006/main">
  <authors>
    <author>Mindcaster</author>
    <author>KIM</author>
  </authors>
  <commentList>
    <comment ref="B7" authorId="0">
      <text>
        <r>
          <rPr>
            <b/>
            <sz val="8"/>
            <rFont val="Tahoma"/>
            <family val="0"/>
          </rPr>
          <t>Сила - уровень физической мощи персонажа.
Влияет на вес оружия и переносимого снаряжения, на урон в рукопашной и ближнем бою, на дальность броска</t>
        </r>
      </text>
    </comment>
    <comment ref="B8" authorId="0">
      <text>
        <r>
          <rPr>
            <b/>
            <sz val="8"/>
            <rFont val="Tahoma"/>
            <family val="0"/>
          </rPr>
          <t>Сложение подразумевает жизненную силу организма и немало влияет на шанс выжить в этом мире.</t>
        </r>
      </text>
    </comment>
    <comment ref="B9" authorId="0">
      <text>
        <r>
          <rPr>
            <b/>
            <sz val="8"/>
            <rFont val="Tahoma"/>
            <family val="0"/>
          </rPr>
          <t>Ловкость - координация движений и рефлексы персонажа. Влияет на количество очков действия. Некоторые устройства и оружие требуют высокой ловкости в обращении</t>
        </r>
      </text>
    </comment>
    <comment ref="B10" authorId="0">
      <text>
        <r>
          <rPr>
            <b/>
            <sz val="8"/>
            <rFont val="Tahoma"/>
            <family val="0"/>
          </rPr>
          <t>Восприятие отвечает за работу органов чувств вашего персонажа и за чистоту его восприятия окружающего мира. Обеспечивает меткость, обнаружение скрытых существ и предметов</t>
        </r>
      </text>
    </comment>
    <comment ref="B11" authorId="0">
      <text>
        <r>
          <rPr>
            <b/>
            <sz val="8"/>
            <rFont val="Tahoma"/>
            <family val="0"/>
          </rPr>
          <t>Обаяние подразумевает умение общаться с другими разумными хотя бы так, чтобы у них не возникло желание пристрелить вас на месте</t>
        </r>
      </text>
    </comment>
    <comment ref="B14" authorId="0">
      <text>
        <r>
          <rPr>
            <b/>
            <sz val="8"/>
            <rFont val="Tahoma"/>
            <family val="0"/>
          </rPr>
          <t>Удача позволяет выжить в критической ситуации, и немного улучшает все броски</t>
        </r>
      </text>
    </comment>
    <comment ref="B12" authorId="0">
      <text>
        <r>
          <rPr>
            <b/>
            <sz val="8"/>
            <rFont val="Tahoma"/>
            <family val="0"/>
          </rPr>
          <t>Сила Воли - полезный параметр. Он нужен всем, кто пытается сопротивляться воздействиям на разум или подобным эффектам</t>
        </r>
      </text>
    </comment>
    <comment ref="B13" authorId="0">
      <text>
        <r>
          <rPr>
            <b/>
            <sz val="8"/>
            <rFont val="Tahoma"/>
            <family val="0"/>
          </rPr>
          <t>Интеллект - это то, что отличает вас от устрицы. 
Вы знаете 1 иностранный язык за каждые 20 полных очков Инт. Исходя из Инт определяются ваши общие познания.</t>
        </r>
      </text>
    </comment>
    <comment ref="B6" authorId="0">
      <text>
        <r>
          <rPr>
            <b/>
            <sz val="8"/>
            <rFont val="Tahoma"/>
            <family val="0"/>
          </rPr>
          <t>Основные жизненные параметры вашего персонажа, выраженные численно</t>
        </r>
      </text>
    </comment>
    <comment ref="B16" authorId="0">
      <text>
        <r>
          <rPr>
            <b/>
            <sz val="8"/>
            <rFont val="Tahoma"/>
            <family val="0"/>
          </rPr>
          <t>Иммунитет - это способность сопротивляться тому или иному воздействию</t>
        </r>
      </text>
    </comment>
    <comment ref="F7" authorId="0">
      <text>
        <r>
          <rPr>
            <b/>
            <sz val="8"/>
            <rFont val="Tahoma"/>
            <family val="0"/>
          </rPr>
          <t>Вес в килограммах, который ваш персонаж может свободно нести на себе в условиях стандартной гравитации</t>
        </r>
      </text>
    </comment>
    <comment ref="D8" authorId="0">
      <text>
        <r>
          <rPr>
            <b/>
            <sz val="8"/>
            <rFont val="Tahoma"/>
            <family val="0"/>
          </rPr>
          <t>Количество очков жизни, при полной потере которых ваш персонаж рискует погибнуть</t>
        </r>
      </text>
    </comment>
    <comment ref="D9" authorId="0">
      <text>
        <r>
          <rPr>
            <b/>
            <sz val="8"/>
            <rFont val="Tahoma"/>
            <family val="0"/>
          </rPr>
          <t>Количество очков действия за ход</t>
        </r>
      </text>
    </comment>
    <comment ref="F9" authorId="0">
      <text>
        <r>
          <rPr>
            <b/>
            <sz val="8"/>
            <rFont val="Tahoma"/>
            <family val="0"/>
          </rPr>
          <t>Вероятность увернуться от удара по зубам или пригнуться когда в вас стреляют</t>
        </r>
      </text>
    </comment>
    <comment ref="E10" authorId="0">
      <text>
        <r>
          <rPr>
            <b/>
            <sz val="8"/>
            <rFont val="Tahoma"/>
            <family val="0"/>
          </rPr>
          <t>Точность ваших выстрелов. Удваивается для ближнего боя</t>
        </r>
      </text>
    </comment>
    <comment ref="E11" authorId="0">
      <text>
        <r>
          <rPr>
            <b/>
            <sz val="8"/>
            <rFont val="Tahoma"/>
            <family val="0"/>
          </rPr>
          <t xml:space="preserve">Количество наемников и последователей
</t>
        </r>
      </text>
    </comment>
    <comment ref="E12" authorId="0">
      <text>
        <r>
          <rPr>
            <b/>
            <sz val="8"/>
            <rFont val="Tahoma"/>
            <family val="0"/>
          </rPr>
          <t>Количество психической энергии, которое может запасти ваш персонаж</t>
        </r>
      </text>
    </comment>
    <comment ref="G12" authorId="0">
      <text>
        <r>
          <rPr>
            <b/>
            <sz val="8"/>
            <rFont val="Tahoma"/>
            <family val="0"/>
          </rPr>
          <t>Эффективность ваших пси-воздействий</t>
        </r>
      </text>
    </comment>
    <comment ref="B26" authorId="0">
      <text>
        <r>
          <rPr>
            <b/>
            <sz val="8"/>
            <rFont val="Tahoma"/>
            <family val="0"/>
          </rPr>
          <t>Текущее значение здоровья. Если здоровье достигает нуля то персонаж теряет сознание и получает урон 1 каждую минуту. При достижении здоровья -10 персонаж погибает</t>
        </r>
      </text>
    </comment>
    <comment ref="B27" authorId="0">
      <text>
        <r>
          <rPr>
            <b/>
            <sz val="8"/>
            <rFont val="Tahoma"/>
            <family val="0"/>
          </rPr>
          <t>Текущее значение вашей психической энергии</t>
        </r>
      </text>
    </comment>
    <comment ref="D26" authorId="0">
      <text>
        <r>
          <rPr>
            <b/>
            <sz val="8"/>
            <rFont val="Tahoma"/>
            <family val="0"/>
          </rPr>
          <t>Ваша нагруженность в усл. кг</t>
        </r>
      </text>
    </comment>
    <comment ref="D27" authorId="0">
      <text>
        <r>
          <rPr>
            <b/>
            <sz val="8"/>
            <rFont val="Tahoma"/>
            <family val="0"/>
          </rPr>
          <t>Ваша текущая бодрость. При достижении 0 вы получаете штраф к различным действиям требующим точности. При достижении отрицательного максимума ваш персонаж не может бороться со сном и засыпает</t>
        </r>
      </text>
    </comment>
    <comment ref="G26" authorId="0">
      <text>
        <r>
          <rPr>
            <b/>
            <sz val="8"/>
            <rFont val="Tahoma"/>
            <family val="0"/>
          </rPr>
          <t>Ваше значение голода. При высоких значениях вы рискуете умереть от голода. Киборгам почти не нужна органическая пища</t>
        </r>
      </text>
    </comment>
    <comment ref="G27" authorId="0">
      <text>
        <r>
          <rPr>
            <b/>
            <sz val="8"/>
            <rFont val="Tahoma"/>
            <family val="0"/>
          </rPr>
          <t>Значение жажды. При высоких значениях вы рискуете умереть от обезвоживания. Для потребляющих Энергию рас этот параметр используется как показатель энергозапаса. Киборги имеют субатомные батареи, однако им нужно потреблять воду для поддержания органической составляющей</t>
        </r>
      </text>
    </comment>
    <comment ref="B42" authorId="0">
      <text>
        <r>
          <rPr>
            <b/>
            <sz val="8"/>
            <rFont val="Tahoma"/>
            <family val="0"/>
          </rPr>
          <t>Эффекты предметов, пси-воздействий и прочие, примененные к персонажу</t>
        </r>
      </text>
    </comment>
    <comment ref="G11" authorId="1">
      <text>
        <r>
          <rPr>
            <b/>
            <sz val="8"/>
            <rFont val="Tahoma"/>
            <family val="0"/>
          </rPr>
          <t>Ориентировочный показатель наценки в магазинах</t>
        </r>
      </text>
    </comment>
    <comment ref="G10" authorId="1">
      <text>
        <r>
          <rPr>
            <b/>
            <sz val="8"/>
            <rFont val="Tahoma"/>
            <family val="0"/>
          </rPr>
          <t>Чуткость показывает радиус точности ваших чувств.
Различается для:
Дневное зрение = Чуткость*2
Сумеречное зрение = Чуткость
Ночное или Специальное зрение = Чуткость/2
Слух = Чуткость/5</t>
        </r>
      </text>
    </comment>
    <comment ref="D14" authorId="1">
      <text>
        <r>
          <rPr>
            <b/>
            <sz val="9"/>
            <rFont val="Tahoma"/>
            <family val="2"/>
          </rPr>
          <t>+100% от базового урона</t>
        </r>
      </text>
    </comment>
    <comment ref="F30" authorId="0">
      <text>
        <r>
          <rPr>
            <b/>
            <sz val="8"/>
            <rFont val="Tahoma"/>
            <family val="0"/>
          </rPr>
          <t>Каждое умение дает какой то эффект или возможность вашему персонажу. Обычно умения можно взять лишь один раз, редкие умения берутся неоднократно</t>
        </r>
      </text>
    </comment>
    <comment ref="B30" authorId="0">
      <text>
        <r>
          <rPr>
            <b/>
            <sz val="8"/>
            <rFont val="Tahoma"/>
            <family val="0"/>
          </rPr>
          <t xml:space="preserve">Классовые навыки могут раскачиваться до 9.
Запрещенные навыки не могут быть прокачаны.
Остальные качаются до 3.
Для прокачки навыка необходим ключевой параметр не менее (желаемыйУровень+1)*10. Т.е. для прокачки навыка до 8 ключевой параметр должен быть не менее 90
</t>
        </r>
      </text>
    </comment>
  </commentList>
</comments>
</file>

<file path=xl/comments3.xml><?xml version="1.0" encoding="utf-8"?>
<comments xmlns="http://schemas.openxmlformats.org/spreadsheetml/2006/main">
  <authors>
    <author>Mindcaster</author>
  </authors>
  <commentList>
    <comment ref="B6" authorId="0">
      <text>
        <r>
          <rPr>
            <b/>
            <sz val="8"/>
            <rFont val="Tahoma"/>
            <family val="0"/>
          </rPr>
          <t>Параметры атаки используемого оружия</t>
        </r>
      </text>
    </comment>
    <comment ref="F6" authorId="0">
      <text>
        <r>
          <rPr>
            <b/>
            <sz val="8"/>
            <rFont val="Tahoma"/>
            <family val="0"/>
          </rPr>
          <t>Параметры бронированности ваших разных областей тела</t>
        </r>
      </text>
    </comment>
    <comment ref="B20" authorId="0">
      <text>
        <r>
          <rPr>
            <b/>
            <sz val="8"/>
            <rFont val="Tahoma"/>
            <family val="0"/>
          </rPr>
          <t>Экипированные и несомые предметы</t>
        </r>
      </text>
    </comment>
    <comment ref="B21" authorId="0">
      <text>
        <r>
          <rPr>
            <b/>
            <sz val="8"/>
            <rFont val="Tahoma"/>
            <family val="0"/>
          </rPr>
          <t>Шлемы, головные уборы и проч.</t>
        </r>
      </text>
    </comment>
    <comment ref="B22" authorId="0">
      <text>
        <r>
          <rPr>
            <b/>
            <sz val="8"/>
            <rFont val="Tahoma"/>
            <family val="0"/>
          </rPr>
          <t>Очки, маски, респираторы и проч.</t>
        </r>
      </text>
    </comment>
    <comment ref="B50" authorId="0">
      <text>
        <r>
          <rPr>
            <b/>
            <sz val="8"/>
            <rFont val="Tahoma"/>
            <family val="0"/>
          </rPr>
          <t>Общий вес вашего имущества</t>
        </r>
      </text>
    </comment>
    <comment ref="B23" authorId="0">
      <text>
        <r>
          <rPr>
            <b/>
            <sz val="8"/>
            <rFont val="Tahoma"/>
            <family val="0"/>
          </rPr>
          <t>Ошейники, ожерелья и проч.</t>
        </r>
      </text>
    </comment>
    <comment ref="B29" authorId="0">
      <text>
        <r>
          <rPr>
            <b/>
            <sz val="8"/>
            <rFont val="Tahoma"/>
            <family val="0"/>
          </rPr>
          <t>Броня ног</t>
        </r>
      </text>
    </comment>
    <comment ref="B24" authorId="0">
      <text>
        <r>
          <rPr>
            <b/>
            <sz val="8"/>
            <rFont val="Tahoma"/>
            <family val="0"/>
          </rPr>
          <t>Наручники, браслеты</t>
        </r>
      </text>
    </comment>
    <comment ref="B26" authorId="0">
      <text>
        <r>
          <rPr>
            <b/>
            <sz val="8"/>
            <rFont val="Tahoma"/>
            <family val="0"/>
          </rPr>
          <t>То, что держит левая рука</t>
        </r>
      </text>
    </comment>
    <comment ref="B25" authorId="0">
      <text>
        <r>
          <rPr>
            <b/>
            <sz val="8"/>
            <rFont val="Tahoma"/>
            <family val="0"/>
          </rPr>
          <t>То, что держит правая рука</t>
        </r>
      </text>
    </comment>
    <comment ref="B27" authorId="0">
      <text>
        <r>
          <rPr>
            <b/>
            <sz val="8"/>
            <rFont val="Tahoma"/>
            <family val="0"/>
          </rPr>
          <t>Броня рук</t>
        </r>
      </text>
    </comment>
    <comment ref="B28" authorId="0">
      <text>
        <r>
          <rPr>
            <b/>
            <sz val="8"/>
            <rFont val="Tahoma"/>
            <family val="0"/>
          </rPr>
          <t>Броня торса</t>
        </r>
      </text>
    </comment>
    <comment ref="B33" authorId="0">
      <text>
        <r>
          <rPr>
            <b/>
            <sz val="8"/>
            <rFont val="Tahoma"/>
            <family val="0"/>
          </rPr>
          <t>Обувь</t>
        </r>
      </text>
    </comment>
    <comment ref="B35" authorId="0">
      <text>
        <r>
          <rPr>
            <b/>
            <sz val="8"/>
            <rFont val="Tahoma"/>
            <family val="0"/>
          </rPr>
          <t>То, что хранится в вашей заплечной сумке, рюкзаке или в чем-то подобном</t>
        </r>
      </text>
    </comment>
    <comment ref="B32" authorId="0">
      <text>
        <r>
          <rPr>
            <b/>
            <sz val="8"/>
            <rFont val="Tahoma"/>
            <family val="0"/>
          </rPr>
          <t>Одежда ваших ног - штаны, шорты и прочее</t>
        </r>
      </text>
    </comment>
    <comment ref="B31" authorId="0">
      <text>
        <r>
          <rPr>
            <b/>
            <sz val="8"/>
            <rFont val="Tahoma"/>
            <family val="0"/>
          </rPr>
          <t>Одежда вашего тела</t>
        </r>
      </text>
    </comment>
    <comment ref="B30" authorId="0">
      <text>
        <r>
          <rPr>
            <b/>
            <sz val="8"/>
            <rFont val="Tahoma"/>
            <family val="0"/>
          </rPr>
          <t>На поясе можно нести вещи, которые могут вам понадобиться - чтобы не пришлось долго их доставать</t>
        </r>
      </text>
    </comment>
  </commentList>
</comments>
</file>

<file path=xl/comments4.xml><?xml version="1.0" encoding="utf-8"?>
<comments xmlns="http://schemas.openxmlformats.org/spreadsheetml/2006/main">
  <authors>
    <author>Толик</author>
    <author>KIM</author>
  </authors>
  <commentList>
    <comment ref="B22" authorId="0">
      <text>
        <r>
          <rPr>
            <b/>
            <sz val="8"/>
            <rFont val="Tahoma"/>
            <family val="0"/>
          </rPr>
          <t>Навык не может быть прокачан выше, чем (КЛЮЧЕВАЯ_ХАРАКТЕРИСТИКА-10)/10 и выше текущего уровня персонажа.
Если ключевых характеристик указано две (через "/"), то смотреть большее значение, но вторая характеристика не может быть меньше, чем в два раза
Если указан уровень, то нет зависимости от какой-либо характеристики
Если уровень утерян, то "лишние" очки уходят в резерв.
Нельзя за один полученный уровень прокачивать один навык более чем на 2 (если уровень утерян и восстановлен, дополнительно можно в течение того уровня, когда уровень был восстановлен, вернуть предыдущее значение навыка)
Если уменьшилась общая сумма очков навыков, то сначала теряется необходимое количество очков навыков из резерва. Если количество утерянных очков больше количества очков в резерве, то резерв становится отрицательным, и вы не можете увеличивать значения навыков пока резерв не станет положительным.</t>
        </r>
      </text>
    </comment>
    <comment ref="E6" authorId="0">
      <text>
        <r>
          <rPr>
            <b/>
            <sz val="8"/>
            <rFont val="Tahoma"/>
            <family val="0"/>
          </rPr>
          <t>Если присутствует то показывает раз во сколько уровней появляется доп. умение</t>
        </r>
      </text>
    </comment>
    <comment ref="A1" authorId="1">
      <text>
        <r>
          <rPr>
            <b/>
            <sz val="8"/>
            <rFont val="Tahoma"/>
            <family val="0"/>
          </rPr>
          <t>Это функциональный скриптовый базис любого персонажа</t>
        </r>
      </text>
    </comment>
    <comment ref="A38" authorId="1">
      <text>
        <r>
          <rPr>
            <b/>
            <sz val="8"/>
            <rFont val="Tahoma"/>
            <family val="0"/>
          </rPr>
          <t>Для Умений указаны наиболее важные для них характеристики.
Умение можно брать, если выполнены все требования или это умение стартового набора. 
Когда получены новые слоты умений, они должны быть заполнены моментально.
Если для уже взятого умения требования больше не выполняются, умение не активно, и не активизируется, но не освобождает слот умения, если не указано иначе. Когда требования восстановлены, умение работает нормально.
Если уменьшилось количество слотов умений, то взятые умения не исчезают и не деактивируются. Однако, вы не можете брать новых умений, пока не достигнете положительного количества слотов умений.
Если указано, умения можно брать более одного раза.</t>
        </r>
      </text>
    </comment>
    <comment ref="A22" authorId="1">
      <text>
        <r>
          <rPr>
            <b/>
            <sz val="8"/>
            <rFont val="Tahoma"/>
            <family val="0"/>
          </rPr>
          <t>Навык не может быть прокачан выше, чем (КЛЮЧЕВАЯ_ХАРАКТЕРИСТИКА-10)/10 и выше текущего уровня персонажа.
Если ключевых характеристик указано две (через "/"), то смотреть большее значение, но вторая характеристика не может быть меньше, чем в два раза
Если указан уровень, то нет зависимости от какой-либо характеристики
Если уровень утерян, то "лишние" очки уходят в резерв.
Нельзя за один полученный уровень прокачивать один навык более чем на 2 (если уровень утерян и восстановлен, дополнительно можно в течение того уровня, когда уровень был восстановлен, вернуть предыдущее значение навыка)
Если уменьшилась общая сумма очков навыков, то сначала теряется необходимое количество очков навыков из резерва. Если количество утерянных очков больше количества очков в резерве, то резерв становится отрицательным, и вы не можете увеличивать значения навыков пока резерв не станет положительным.</t>
        </r>
      </text>
    </comment>
    <comment ref="A6" authorId="1">
      <text>
        <r>
          <rPr>
            <b/>
            <sz val="8"/>
            <rFont val="Tahoma"/>
            <family val="2"/>
          </rPr>
          <t>Базовый уровень: 1-3
Продвинутый уровень: 4-6
Элитный уровень: 7-9
Легендарный уровень: 10</t>
        </r>
      </text>
    </comment>
  </commentList>
</comments>
</file>

<file path=xl/sharedStrings.xml><?xml version="1.0" encoding="utf-8"?>
<sst xmlns="http://schemas.openxmlformats.org/spreadsheetml/2006/main" count="560" uniqueCount="376">
  <si>
    <t>Пси</t>
  </si>
  <si>
    <t>Физ</t>
  </si>
  <si>
    <t>Тяжелое оружие</t>
  </si>
  <si>
    <t>Псионическое</t>
  </si>
  <si>
    <t>Огненное</t>
  </si>
  <si>
    <t>Физическое</t>
  </si>
  <si>
    <t>Аксессуары</t>
  </si>
  <si>
    <t>Предметы</t>
  </si>
  <si>
    <t>Экипировка</t>
  </si>
  <si>
    <t>Броня торса</t>
  </si>
  <si>
    <t>Версия чарлиста: 4.1.0.1</t>
  </si>
  <si>
    <t>Имя персонажа</t>
  </si>
  <si>
    <t>Описание внешности и характера:</t>
  </si>
  <si>
    <t>Опыт</t>
  </si>
  <si>
    <t>Уровень</t>
  </si>
  <si>
    <t>Биография:</t>
  </si>
  <si>
    <t>Общие сведения о персонаже</t>
  </si>
  <si>
    <t>След. уровень</t>
  </si>
  <si>
    <t>Пол</t>
  </si>
  <si>
    <t>Возраст</t>
  </si>
  <si>
    <t>Рост</t>
  </si>
  <si>
    <t>Вес</t>
  </si>
  <si>
    <t>Репутация</t>
  </si>
  <si>
    <t>Характеристики</t>
  </si>
  <si>
    <t>СИЛ</t>
  </si>
  <si>
    <t>Бодрость</t>
  </si>
  <si>
    <t>Грузоподъемность</t>
  </si>
  <si>
    <t>ЖИВ</t>
  </si>
  <si>
    <t>Здоровье</t>
  </si>
  <si>
    <t>ЛОВ</t>
  </si>
  <si>
    <t>О.Д.</t>
  </si>
  <si>
    <t>ВОС</t>
  </si>
  <si>
    <t>Меткость</t>
  </si>
  <si>
    <t>ОБА</t>
  </si>
  <si>
    <t>ИНТ</t>
  </si>
  <si>
    <t>ВОЛ</t>
  </si>
  <si>
    <t>Энергия</t>
  </si>
  <si>
    <t>Тип воздействия</t>
  </si>
  <si>
    <t>Результат</t>
  </si>
  <si>
    <t>Изначально</t>
  </si>
  <si>
    <t>Получено</t>
  </si>
  <si>
    <t>Текущее состояние</t>
  </si>
  <si>
    <t>Нагруженность</t>
  </si>
  <si>
    <t>Голод</t>
  </si>
  <si>
    <t>Жажда</t>
  </si>
  <si>
    <t>Параметры персонажа</t>
  </si>
  <si>
    <t>Эффекты</t>
  </si>
  <si>
    <t>Бой и экипировка</t>
  </si>
  <si>
    <t>Атака</t>
  </si>
  <si>
    <t>Защита</t>
  </si>
  <si>
    <t>Урон</t>
  </si>
  <si>
    <t>Очереди</t>
  </si>
  <si>
    <t>Нет</t>
  </si>
  <si>
    <t>Экипиров.</t>
  </si>
  <si>
    <t>Итог</t>
  </si>
  <si>
    <t>Голова</t>
  </si>
  <si>
    <t>Ноги</t>
  </si>
  <si>
    <t>Инвентарь</t>
  </si>
  <si>
    <t>Шея</t>
  </si>
  <si>
    <t>Одежда</t>
  </si>
  <si>
    <t>Пояс</t>
  </si>
  <si>
    <t>Левая р.</t>
  </si>
  <si>
    <t>Правая р.</t>
  </si>
  <si>
    <t>Обувь</t>
  </si>
  <si>
    <t>Броня рук</t>
  </si>
  <si>
    <t>Броня ног</t>
  </si>
  <si>
    <t>Запястья</t>
  </si>
  <si>
    <t>Общий вес</t>
  </si>
  <si>
    <t>Навыки</t>
  </si>
  <si>
    <t>Умения</t>
  </si>
  <si>
    <t>Коммуникабельность</t>
  </si>
  <si>
    <t>Винтовки</t>
  </si>
  <si>
    <t>Скрытность</t>
  </si>
  <si>
    <t>Модификаторы характеристик:</t>
  </si>
  <si>
    <t>Очков навыков осталось:</t>
  </si>
  <si>
    <t>Медицина</t>
  </si>
  <si>
    <t>Пистолеты</t>
  </si>
  <si>
    <t>Умений осталось:</t>
  </si>
  <si>
    <t>Очков характеристик осталось:</t>
  </si>
  <si>
    <t>Эффект</t>
  </si>
  <si>
    <t>Чуткость</t>
  </si>
  <si>
    <t>средняя броня</t>
  </si>
  <si>
    <t>(резерв)</t>
  </si>
  <si>
    <t>СТАРТОВЫЙ НАБОР</t>
  </si>
  <si>
    <t>Сопротивления</t>
  </si>
  <si>
    <t>НАВЫКИ</t>
  </si>
  <si>
    <t>Взрывное дело</t>
  </si>
  <si>
    <t>УМЕНИЯ</t>
  </si>
  <si>
    <t>от 20 до 80</t>
  </si>
  <si>
    <t>+ХАР</t>
  </si>
  <si>
    <t>+НАВ</t>
  </si>
  <si>
    <t>+УМЕ</t>
  </si>
  <si>
    <t>БстрУМЕ</t>
  </si>
  <si>
    <t>Шаблон</t>
  </si>
  <si>
    <t>Ог</t>
  </si>
  <si>
    <r>
      <t>Базируется на системе</t>
    </r>
    <r>
      <rPr>
        <b/>
        <sz val="12"/>
        <rFont val="Arial Cyr"/>
        <family val="0"/>
      </rPr>
      <t xml:space="preserve"> </t>
    </r>
    <r>
      <rPr>
        <b/>
        <sz val="12"/>
        <color indexed="16"/>
        <rFont val="Arial Cyr"/>
        <family val="0"/>
      </rPr>
      <t>Источник магии 4.0</t>
    </r>
  </si>
  <si>
    <t>Вождение</t>
  </si>
  <si>
    <t>АРХЕТИП</t>
  </si>
  <si>
    <t>Сталкер</t>
  </si>
  <si>
    <t>Боец</t>
  </si>
  <si>
    <t>Бандит</t>
  </si>
  <si>
    <t>Ученый</t>
  </si>
  <si>
    <t>Агент</t>
  </si>
  <si>
    <t>Вын-сть</t>
  </si>
  <si>
    <t>Архетип</t>
  </si>
  <si>
    <t>Химическое</t>
  </si>
  <si>
    <t>Электрическое</t>
  </si>
  <si>
    <t>ФРАКЦИИ</t>
  </si>
  <si>
    <t>Одиночка</t>
  </si>
  <si>
    <t>"Долг"</t>
  </si>
  <si>
    <t>"Свобода"</t>
  </si>
  <si>
    <t>Военный</t>
  </si>
  <si>
    <t>Архетипы</t>
  </si>
  <si>
    <t>Описание</t>
  </si>
  <si>
    <t>С,Бц,Бт</t>
  </si>
  <si>
    <t>Наемники</t>
  </si>
  <si>
    <t>С,Бц,У</t>
  </si>
  <si>
    <t>С,Бц,А</t>
  </si>
  <si>
    <t>У,С</t>
  </si>
  <si>
    <t>С,Бт</t>
  </si>
  <si>
    <t>Бц,С</t>
  </si>
  <si>
    <t>Хим</t>
  </si>
  <si>
    <t>Эл</t>
  </si>
  <si>
    <t>Кл.Хар</t>
  </si>
  <si>
    <t>Ближний бой</t>
  </si>
  <si>
    <t>Ремонт</t>
  </si>
  <si>
    <t>Метание</t>
  </si>
  <si>
    <t>Наука</t>
  </si>
  <si>
    <t>Взлом</t>
  </si>
  <si>
    <t>Знание Зоны</t>
  </si>
  <si>
    <t>Арх.Нав</t>
  </si>
  <si>
    <t>С,Бц,Бт,А</t>
  </si>
  <si>
    <t>Все</t>
  </si>
  <si>
    <t>Бц,А</t>
  </si>
  <si>
    <t>С,У,А</t>
  </si>
  <si>
    <t>У,А</t>
  </si>
  <si>
    <t>Бт,А</t>
  </si>
  <si>
    <t>Бц,Бт,А</t>
  </si>
  <si>
    <t>Бт,У,А</t>
  </si>
  <si>
    <t>В чистом виде дает энциклопедические общие знания, давая бонус +10 в бросках на Знания (Инт/2). Вместе с Медициной дает Биологию - знание о монстрах зоны, возможностях вскрытия, уязвимых местах. Вместе с Ремонтом дает Конструкторское дело - знание функциональных особенностей механизмов и возможность разобраться в управлении и ремонте, имея дело с совершенно незнакомыми устройствами. Вместе со Знанием Зоны дает углубленное знание физических свойств артефактов и аномалий, увеличивая шанс на их определение</t>
  </si>
  <si>
    <t>Легенда</t>
  </si>
  <si>
    <t>Требование</t>
  </si>
  <si>
    <t>Оба,Инт</t>
  </si>
  <si>
    <t>Ваше задание подразумевает внедрение в фракцию, которая отличается от вашей истинной. Все думают, что вы принадлежите не к той фракции, которая указана у вас на самом деле.</t>
  </si>
  <si>
    <t>Тип</t>
  </si>
  <si>
    <t>Старт</t>
  </si>
  <si>
    <t>Агент приходит в зону с заданием от правительства. Такие люди проходят специальное обучение и в результате навыки агентов могут быть самыми разными. Для задания агент выбирает снаряжение одного из других архетипов (и фракций, если он действует скрытно). Дополнительное снаряжение: нет.</t>
  </si>
  <si>
    <t>Доп снаряжение</t>
  </si>
  <si>
    <t>+1 аптечка за уровень. Ур 3: чемоданчик медика</t>
  </si>
  <si>
    <t>Инструменты ремонтника и 10*уровень деталей</t>
  </si>
  <si>
    <t>1*уровень граната.</t>
  </si>
  <si>
    <t>Тяжелое оружие и 1*уровень комплекта патронов</t>
  </si>
  <si>
    <t>Винтовка и 1*уровень комплект патронов</t>
  </si>
  <si>
    <t>Пистолет и 1*уровень комплект патронов</t>
  </si>
  <si>
    <t>Боевой нож</t>
  </si>
  <si>
    <t>Набор отмычек</t>
  </si>
  <si>
    <t>1/2*уровень динамитная шашка (окр. вверх). На 3 уровне + таймер</t>
  </si>
  <si>
    <t>Нет.</t>
  </si>
  <si>
    <t>Нет. На 3 уровне + маскхалат.</t>
  </si>
  <si>
    <t>Снаряжение</t>
  </si>
  <si>
    <t>Советского образца + фракционная броня</t>
  </si>
  <si>
    <t>НАТОвского образца + фракционная броня</t>
  </si>
  <si>
    <t>Интенсивная тренировка</t>
  </si>
  <si>
    <t>Тайник</t>
  </si>
  <si>
    <t>Убежище</t>
  </si>
  <si>
    <t>УДА</t>
  </si>
  <si>
    <t>Бонус/Крит</t>
  </si>
  <si>
    <t>Артефакты</t>
  </si>
  <si>
    <t>Сталкер или Агент</t>
  </si>
  <si>
    <t>Уда</t>
  </si>
  <si>
    <t>Агент или Наемник</t>
  </si>
  <si>
    <t>Оба</t>
  </si>
  <si>
    <t>Не Агент</t>
  </si>
  <si>
    <t>Приятель из другой фракции</t>
  </si>
  <si>
    <t>Знакомый торговец</t>
  </si>
  <si>
    <t>Не Ученый</t>
  </si>
  <si>
    <t>Информатор</t>
  </si>
  <si>
    <t>Вы оказали в свое время услугу одному из торговцев, и он делает скидку, когда продает вам вещи (но скупает по обычной цене). Выберите, специализируется ли он на оружии, броне, специальной экипировке, или продает все понемногу.</t>
  </si>
  <si>
    <t>Агент, Бандит или Наемник</t>
  </si>
  <si>
    <t>Один пронырливый малый торгует разной полезной информацией. Вы всегда можете к нему обратиться, чтобы попробовать узнать что-либо, вас интересующее...</t>
  </si>
  <si>
    <t>Запас наличности</t>
  </si>
  <si>
    <t>Так или иначе, ваш стартовый капитал увеличен до трех раз</t>
  </si>
  <si>
    <t>Транспорт</t>
  </si>
  <si>
    <t>Лов</t>
  </si>
  <si>
    <t>Вы протащили за Кордон вездеход. Он на ходу и с запасом топлива. Прокатимся? С ветерком? По Зоне?!</t>
  </si>
  <si>
    <t>Специальное снаряжение</t>
  </si>
  <si>
    <t>1*уровень контейнеров для артефактов. Запас болтов. Сканер с уровня 3</t>
  </si>
  <si>
    <t>Обычное + сталкерский комбез, +1 ранг сканера, +3 контейнера для артефактов</t>
  </si>
  <si>
    <t>Обычное + кожаная куртка (усиленная) +100% (от базового количества) руб.</t>
  </si>
  <si>
    <t>Обычное оружие + Защитный костюм, +1 контейнер для артефакта</t>
  </si>
  <si>
    <t>Нет. На 3 уровне + стандартный ремнабор водителя</t>
  </si>
  <si>
    <t>Сталкер: +2 слабых артефакта. Боец: модифицированное оружие. Бандит: +1 слабый артефакт и +1 комплект патронов. Ученый: экипирован в костюм СЕВА. Агент: специальное снаряжение по ситуации (решает мастер)</t>
  </si>
  <si>
    <t>СИЛ,ЛОВ</t>
  </si>
  <si>
    <t>Иногда остается только драться - ножом или голыми руками… Сил: +урон, Лов: +приемы</t>
  </si>
  <si>
    <t>Пистолет мало весит и при этом стреляет. Бонус к меткости. На уровнях выше 3 - еще и к урону</t>
  </si>
  <si>
    <t>Задание</t>
  </si>
  <si>
    <t>Наемник</t>
  </si>
  <si>
    <t>Вы не упустили возможности взять дополнительное задание в районе, куда вы направляетесь. Дело обещает быть прибыльным.</t>
  </si>
  <si>
    <t>Эксперимент</t>
  </si>
  <si>
    <t>Инт</t>
  </si>
  <si>
    <t>Наводка</t>
  </si>
  <si>
    <t>У вас есть возможность провести перспективный эксперимент. Будет ли это испытание прототипа или проверка теории в полевых условиях - тут уж как получится</t>
  </si>
  <si>
    <t>Вы знаете безопасное убежище в пределах зоны. Оно закрывается на замок, ключ от которого есть только у вас. В убежище есть чистая проточная вода, немного провизии, там можно переждать выброс и отоспаться.</t>
  </si>
  <si>
    <t>Вы знаете координаты тайника, где положили по несколько комплектов патронов, аптечку, полезный артефакт и запас провизии</t>
  </si>
  <si>
    <t>У вас есть друг в другой фракции (свободовец и долговец в пределах этой способности дружить не могут). Он может вам помочь, но он не будет делать этого постоянно. К тому же у него могут быть свои просьбы.</t>
  </si>
  <si>
    <t>Поддержка огнем</t>
  </si>
  <si>
    <t>Наемник или Боец</t>
  </si>
  <si>
    <t>Вам обязаны жизнью. Скоординируйте заранее действия, и вам смогут один раз помочь огнем. Суммарный уровень отряда - ваш уровень*2</t>
  </si>
  <si>
    <t>Карта района</t>
  </si>
  <si>
    <t>У вас есть подробная карта района, куда вы направляетесь. Весьма полезная вещь - отмечены аномалии, и много всего полезного. Впрочем, любые карты могут врать, и уж точно не открывают ВСЕГО.</t>
  </si>
  <si>
    <t>Странный артефакт</t>
  </si>
  <si>
    <t>Вы нашли странный артефакт, и никто не знает, что он делает.</t>
  </si>
  <si>
    <t>Жив</t>
  </si>
  <si>
    <t>Подлые трюки</t>
  </si>
  <si>
    <t>Вы знаете несколько подлых трюков, которые помогут вам в бою</t>
  </si>
  <si>
    <t>Экзоскелет!</t>
  </si>
  <si>
    <t>У вас есть экзоскелет. П...ц! Но вы перешли дорогу людям, которые хотят вас уничтожить… Также, вы не можете брать никаких других умений типа СТАРТ</t>
  </si>
  <si>
    <t>Основательный подход</t>
  </si>
  <si>
    <t>Сил</t>
  </si>
  <si>
    <t>Вы взяли больше патронов, гранат, а если качали взрывчатку до 3 - еще и заряд пластида с детонатором!</t>
  </si>
  <si>
    <t>Снайпер</t>
  </si>
  <si>
    <t>Вос</t>
  </si>
  <si>
    <t>Бц, Н или А; Вос70, Винтовки 3</t>
  </si>
  <si>
    <t>Вместо обычной винтовки у вас есть СВД. Это серьезно.</t>
  </si>
  <si>
    <t>Вы уже пережили Выброс без укрытия, и не раз. Первый раз помогли медикаменты, второй - даже их не было. Это неприятно, но жить можно.</t>
  </si>
  <si>
    <t>Псионик</t>
  </si>
  <si>
    <t>Вол</t>
  </si>
  <si>
    <t>Неважно, мутант вы или специально тренированный боец: вы владеете зачатками псионики. Телекинез, энергокинез или телепатия?</t>
  </si>
  <si>
    <t>Вы достаточно известны. Не обязательно, что это добрая слава: но уважать вас, скорее всего, будут</t>
  </si>
  <si>
    <t>Лов 70, Вождение 3</t>
  </si>
  <si>
    <t>Проклят</t>
  </si>
  <si>
    <t>Удача &lt; 30</t>
  </si>
  <si>
    <t>Кажется, Зона намерена вас извести. Но если это правда, она явно хочет сделать это сама, без участия людей</t>
  </si>
  <si>
    <t>Мутант</t>
  </si>
  <si>
    <t>Что-то произошло с вами, после чего монстры вас обычно не трогают (возможно, не все, и уж точно не в бою, также это не касается ваших спутников)</t>
  </si>
  <si>
    <t>Авторитет</t>
  </si>
  <si>
    <t>У вас есть наводка - в районе, куда вы направляетесь, можно хорошо поживиться. Кокнуть кой-кого придется, ну так че?</t>
  </si>
  <si>
    <t>Попал в аномалию</t>
  </si>
  <si>
    <t>На вашем счету эксперимент, который закончился не очень удачно. У вас на 10 Нр меньше, но зато +Жив/2 сопротивление псионике</t>
  </si>
  <si>
    <t>Ориентирование на местности, знание аномалий и артефактов</t>
  </si>
  <si>
    <t>Нет. Биология (медицина 3): добавляет инструменты для вскрытия в медкомплект. Конструкторское дело (ремонт 3): улучшает инструменты. Знание зоны 3: улучшает сканер.</t>
  </si>
  <si>
    <t>Вскрытие замков бывает весьма полезным умением, а вы думали?</t>
  </si>
  <si>
    <t>То, что нужно для боя. Бонус к меткости. На уровнях выше 3 - еще и к урону</t>
  </si>
  <si>
    <t>Сеять смерть и разрушение - что еще остается? Бонус к меткости. На уровнях выше 3 - также к урону</t>
  </si>
  <si>
    <t>Меткость броска зависит от этого навык</t>
  </si>
  <si>
    <t>Умение делать перевязки и даже производить простые операции в полевых условиях</t>
  </si>
  <si>
    <t>Больше огня!!!</t>
  </si>
  <si>
    <t>Обычно, это не особенно полезно в Зоне. Но всякое бывает…</t>
  </si>
  <si>
    <t>Чтобы не получить пулю в лоб, лучше, чтобы вас меньше замечали</t>
  </si>
  <si>
    <t>Лучше уж добрым словом и пистолетом, чем просто пистолетом…</t>
  </si>
  <si>
    <t>Выбранная характеристика и ее лимит +10 (не более 1 раза на характеристику)</t>
  </si>
  <si>
    <t>Тренировка навыков</t>
  </si>
  <si>
    <t>Вы получаете +1 к навыкам на каждом уровне</t>
  </si>
  <si>
    <t>Подвижность</t>
  </si>
  <si>
    <t>Удвоение скорости наземного передвижения</t>
  </si>
  <si>
    <t>Уклонение</t>
  </si>
  <si>
    <t>Уклонение от атак в ближнем бою, и от дистанционных - в укрытии</t>
  </si>
  <si>
    <t>Уклонение от выстрелов</t>
  </si>
  <si>
    <t>Уклонение также и от дистанционных атак</t>
  </si>
  <si>
    <t>Умение взбираться по крутым склонам и стенам, лазить по веревке и т.п.</t>
  </si>
  <si>
    <t>Лов 50</t>
  </si>
  <si>
    <t>Альпинизм</t>
  </si>
  <si>
    <t>Обнаружение</t>
  </si>
  <si>
    <t>Вос 50</t>
  </si>
  <si>
    <t>Нормальный бросок на обнаружение скрытых объектов</t>
  </si>
  <si>
    <t>Бессонный</t>
  </si>
  <si>
    <t>Уменьшает от двух до восьми раз (+2 к кратности за каждые 25 Вол) необходимое для восстановление бодрости время</t>
  </si>
  <si>
    <t>Быстрый метаболизм</t>
  </si>
  <si>
    <t>Железная воля</t>
  </si>
  <si>
    <t>Вол 50</t>
  </si>
  <si>
    <t>Жив 50</t>
  </si>
  <si>
    <t>Вол 25</t>
  </si>
  <si>
    <t>Персонаж имеет удвоенные броски на Вол. Требует Вол 50</t>
  </si>
  <si>
    <t>Криптология</t>
  </si>
  <si>
    <t>Знание армейских шифров</t>
  </si>
  <si>
    <t>Тренировка</t>
  </si>
  <si>
    <t>Вы покупаете и продаете по улучшенным ценам</t>
  </si>
  <si>
    <t>Деловая хватка</t>
  </si>
  <si>
    <t>Оба 50</t>
  </si>
  <si>
    <t>Знание азартных игр</t>
  </si>
  <si>
    <t>Азартные игры</t>
  </si>
  <si>
    <t>Возможность использовать два однотипных легких оружия в обеих руках (к примеру, два пистолета или два ножа)</t>
  </si>
  <si>
    <t>Два оружия</t>
  </si>
  <si>
    <t>Возможность сражаться в темноте без штрафов на отсутствие зрения</t>
  </si>
  <si>
    <t>Бой вслепую</t>
  </si>
  <si>
    <t>Вос 70</t>
  </si>
  <si>
    <t>Боевая анатомия</t>
  </si>
  <si>
    <t>Вос,Инт</t>
  </si>
  <si>
    <t>Вос 60, Медицина 1</t>
  </si>
  <si>
    <t>Скрытый удар</t>
  </si>
  <si>
    <t>Скрытность 1</t>
  </si>
  <si>
    <t>При ударе существа, которое вас не видит вы наносите умноженный на ЛОВ/20 урон</t>
  </si>
  <si>
    <t>Возможность стрелять на бегу с аддитивным штрафом 25 к меткости</t>
  </si>
  <si>
    <t>Лов 40</t>
  </si>
  <si>
    <t>Стрельба на бегу</t>
  </si>
  <si>
    <t>Изучение</t>
  </si>
  <si>
    <t>Выбранный навык становится классовым</t>
  </si>
  <si>
    <t>Если оружие заклинило или требуется ремонт - без этого никуда</t>
  </si>
  <si>
    <t>Проверка Медицины от Восприятия дает возможность получить +100% бонус урона (и еще +100%, если Инт 55 и выше)</t>
  </si>
  <si>
    <t>Осторожность</t>
  </si>
  <si>
    <t>Знание Зоны 3</t>
  </si>
  <si>
    <t>Вы получаете дополнительный шанс Лов/2 избежать аномалии, даже если вы в нее попали (работает не для всех аномалий)</t>
  </si>
  <si>
    <t>Критический урон</t>
  </si>
  <si>
    <t>Критический урон наносит еще +100% урона</t>
  </si>
  <si>
    <t>Хабар!</t>
  </si>
  <si>
    <t>Сил 40, Знание Зоны 3</t>
  </si>
  <si>
    <t>Вы используете специальные крепления, ремни, дополнительные карманы, и прочие ухищрения и можете нести на 10 кг больше. Сила 60 увеличивает бонус до 20 кг.</t>
  </si>
  <si>
    <t>Стойкость</t>
  </si>
  <si>
    <t>Сил 60</t>
  </si>
  <si>
    <t>Вас очень сложно сбить с ног. Вы автоматически выигрываете бросок на Силу и Сил/2 в этих целях, а против автоматического сбивания с ног кидаете бросок на Силу</t>
  </si>
  <si>
    <t>Бесшумное движение</t>
  </si>
  <si>
    <t>Лов 60, Скрытность 3</t>
  </si>
  <si>
    <t>Вы можете скрытно двигаться с нормальной скоростью</t>
  </si>
  <si>
    <t>Выбросоустойчивый</t>
  </si>
  <si>
    <t>Отмеченный Зоной</t>
  </si>
  <si>
    <t>Жив 60</t>
  </si>
  <si>
    <t>Вы получаете сопротивление Радиации, равное Жив/4. К тому же, радионуклиды сами собой (хоть и медленно) выводятся из организма</t>
  </si>
  <si>
    <t>Жив 40</t>
  </si>
  <si>
    <t>Вы получаете +50% Нр</t>
  </si>
  <si>
    <t>Живучий</t>
  </si>
  <si>
    <t>Тактика</t>
  </si>
  <si>
    <t>Инт 50, Скрытый удар</t>
  </si>
  <si>
    <t>Вы используете скрытый удар при фланговой атаке</t>
  </si>
  <si>
    <t>Теория</t>
  </si>
  <si>
    <t>Инт 60</t>
  </si>
  <si>
    <t>Ваши теоретические знания дают вам бонус Инт/4 для поиска аномалий и артефактов</t>
  </si>
  <si>
    <t>Описания</t>
  </si>
  <si>
    <t>Вы в натуре творили дела до этого, и сейчас можете взять с собой пару лохов, сгодятся (Оба/25 бандитов 1 уровня)</t>
  </si>
  <si>
    <t>Персонаж нормально вылечивается вдвое быстрее, имеет вдвое больший эффект от лечения и ядохимикатов, радиация выводится в два раза быстрее, но ее эффект увеличен на 50%, ест в два раза больше, Требует Жив 50</t>
  </si>
  <si>
    <t>Вол 60, Ближний бой 3</t>
  </si>
  <si>
    <t>Стальные нервы</t>
  </si>
  <si>
    <t>Вы подпускаете врага поближе и хладнокровно убиваете. Уда/20 раз в день вы по желанию автоматически наносите критический удар</t>
  </si>
  <si>
    <t>Профессионал</t>
  </si>
  <si>
    <t>Вы владеете пистолетом достаточно хорошо, чтобы в полной мере раскрыть его достоинства. Критический и калечащий урон получают бонус +ЛОВ%, когда вы используете пистолет</t>
  </si>
  <si>
    <t>Вос 60, Пистолеты 3</t>
  </si>
  <si>
    <t>Бросок!</t>
  </si>
  <si>
    <t>Вос 40, Метание 3</t>
  </si>
  <si>
    <t>Вы кидаете гранату в два раза дальше</t>
  </si>
  <si>
    <t>Сапер</t>
  </si>
  <si>
    <t>Инт 50 или Боец, Вз.дело 3</t>
  </si>
  <si>
    <t>Вы умеете деактивировать мины</t>
  </si>
  <si>
    <t>Запасливый</t>
  </si>
  <si>
    <t>Инт 50, Ремонт 1</t>
  </si>
  <si>
    <t>Вы знаете, что может пригодится. Нет смысла выбрасывать вещь, если можно снять с нее полезные части…</t>
  </si>
  <si>
    <t>Вос 40, Наука 3</t>
  </si>
  <si>
    <t>Смекалка</t>
  </si>
  <si>
    <t>Ваша смекалка позволяет вам разобраться в абсолютно незнакомых устройствах, получить свежие идеи и т.п.</t>
  </si>
  <si>
    <t>Врачебный дар</t>
  </si>
  <si>
    <t>Инт 60, Медицина 3</t>
  </si>
  <si>
    <t>Эффект от аптечек получает бонус +ИНТ%</t>
  </si>
  <si>
    <t>Военный, Инт 50</t>
  </si>
  <si>
    <t>Тренировка Силы</t>
  </si>
  <si>
    <t>Здоровый образ жизни</t>
  </si>
  <si>
    <t>Тренированные рефлексы</t>
  </si>
  <si>
    <t>Наблюдательность</t>
  </si>
  <si>
    <t>Общительность</t>
  </si>
  <si>
    <t>Начитанность</t>
  </si>
  <si>
    <t>Упрямство</t>
  </si>
  <si>
    <t>Сил 50</t>
  </si>
  <si>
    <t>Инт 50</t>
  </si>
  <si>
    <t>Фракция</t>
  </si>
  <si>
    <t>Муж.</t>
  </si>
  <si>
    <t>Гражданство</t>
  </si>
  <si>
    <t>S.T.A.L.K.E.R.</t>
  </si>
  <si>
    <r>
      <t>Базируется на системе</t>
    </r>
    <r>
      <rPr>
        <b/>
        <sz val="12"/>
        <rFont val="Arial Cyr"/>
        <family val="0"/>
      </rPr>
      <t xml:space="preserve"> </t>
    </r>
    <r>
      <rPr>
        <b/>
        <sz val="12"/>
        <color indexed="16"/>
        <rFont val="Arial Cyr"/>
        <family val="0"/>
      </rPr>
      <t>Источник магии</t>
    </r>
  </si>
  <si>
    <t>Пси-сила</t>
  </si>
  <si>
    <t>Пси-энергия</t>
  </si>
  <si>
    <t>Отряд</t>
  </si>
  <si>
    <t>Наценка</t>
  </si>
  <si>
    <t>Радиация</t>
  </si>
  <si>
    <t>Рад</t>
  </si>
  <si>
    <t>гуманоид</t>
  </si>
  <si>
    <t>СИЛ,ВОС</t>
  </si>
  <si>
    <t>ИНТ,ЛОВ</t>
  </si>
  <si>
    <t>ЛОВ,ВОС</t>
  </si>
  <si>
    <t>ИНТ,ВОС</t>
  </si>
</sst>
</file>

<file path=xl/styles.xml><?xml version="1.0" encoding="utf-8"?>
<styleSheet xmlns="http://schemas.openxmlformats.org/spreadsheetml/2006/main">
  <numFmts count="4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FC19]d\ mmmm\ yyyy\ &quot;г.&quot;"/>
    <numFmt numFmtId="173" formatCode="#,##0.00&quot;р.&quot;"/>
    <numFmt numFmtId="174" formatCode="000000"/>
    <numFmt numFmtId="175" formatCode="0,000"/>
    <numFmt numFmtId="176" formatCode="\+0"/>
    <numFmt numFmtId="177" formatCode="\+0;\-0"/>
    <numFmt numFmtId="178" formatCode="0\ф\т"/>
    <numFmt numFmtId="179" formatCode="0,\ч"/>
    <numFmt numFmtId="180" formatCode="0\Н\р"/>
    <numFmt numFmtId="181" formatCode="0\ф\н\т"/>
    <numFmt numFmtId="182" formatCode="0\F\p"/>
    <numFmt numFmtId="183" formatCode="0\C\p"/>
    <numFmt numFmtId="184" formatCode="0\M\p"/>
    <numFmt numFmtId="185" formatCode="0\|0"/>
    <numFmt numFmtId="186" formatCode="00\|00"/>
    <numFmt numFmtId="187" formatCode="00\%\|00\%"/>
    <numFmt numFmtId="188" formatCode="0\ч"/>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0\%\|000\%"/>
    <numFmt numFmtId="194" formatCode="000\|000"/>
    <numFmt numFmtId="195" formatCode="0&quot;кг&quot;"/>
    <numFmt numFmtId="196" formatCode="0&quot;см&quot;"/>
    <numFmt numFmtId="197" formatCode="0&quot; лет&quot;"/>
    <numFmt numFmtId="198" formatCode="0\Е\p"/>
    <numFmt numFmtId="199" formatCode="0&quot;%&quot;"/>
  </numFmts>
  <fonts count="65">
    <font>
      <sz val="10"/>
      <name val="Arial Cyr"/>
      <family val="0"/>
    </font>
    <font>
      <sz val="8"/>
      <name val="Arial Cyr"/>
      <family val="0"/>
    </font>
    <font>
      <b/>
      <sz val="8"/>
      <name val="Tahoma"/>
      <family val="0"/>
    </font>
    <font>
      <b/>
      <sz val="18"/>
      <color indexed="18"/>
      <name val="Arial Cyr"/>
      <family val="0"/>
    </font>
    <font>
      <b/>
      <sz val="12"/>
      <name val="Arial Cyr"/>
      <family val="0"/>
    </font>
    <font>
      <b/>
      <sz val="12"/>
      <color indexed="16"/>
      <name val="Arial Cyr"/>
      <family val="0"/>
    </font>
    <font>
      <sz val="10"/>
      <color indexed="10"/>
      <name val="Arial Cyr"/>
      <family val="0"/>
    </font>
    <font>
      <sz val="10"/>
      <color indexed="12"/>
      <name val="Arial Cyr"/>
      <family val="0"/>
    </font>
    <font>
      <sz val="10"/>
      <color indexed="11"/>
      <name val="Arial Cyr"/>
      <family val="0"/>
    </font>
    <font>
      <sz val="10"/>
      <color indexed="8"/>
      <name val="Arial Cyr"/>
      <family val="0"/>
    </font>
    <font>
      <b/>
      <sz val="18"/>
      <color indexed="8"/>
      <name val="Arial Cyr"/>
      <family val="0"/>
    </font>
    <font>
      <b/>
      <sz val="12"/>
      <color indexed="8"/>
      <name val="Arial Cyr"/>
      <family val="0"/>
    </font>
    <font>
      <sz val="14"/>
      <color indexed="8"/>
      <name val="Arial Cyr"/>
      <family val="0"/>
    </font>
    <font>
      <sz val="12"/>
      <color indexed="8"/>
      <name val="Arial Cyr"/>
      <family val="0"/>
    </font>
    <font>
      <b/>
      <sz val="16"/>
      <color indexed="8"/>
      <name val="Arial Cyr"/>
      <family val="0"/>
    </font>
    <font>
      <b/>
      <sz val="10"/>
      <color indexed="8"/>
      <name val="Arial Cyr"/>
      <family val="0"/>
    </font>
    <font>
      <b/>
      <sz val="10"/>
      <name val="Arial Cyr"/>
      <family val="0"/>
    </font>
    <font>
      <b/>
      <sz val="10"/>
      <color indexed="9"/>
      <name val="Arial Cyr"/>
      <family val="0"/>
    </font>
    <font>
      <sz val="10"/>
      <color indexed="17"/>
      <name val="Arial Cyr"/>
      <family val="0"/>
    </font>
    <font>
      <u val="single"/>
      <sz val="10"/>
      <color indexed="12"/>
      <name val="Arial Cyr"/>
      <family val="0"/>
    </font>
    <font>
      <u val="single"/>
      <sz val="10"/>
      <color indexed="36"/>
      <name val="Arial Cyr"/>
      <family val="0"/>
    </font>
    <font>
      <b/>
      <sz val="10"/>
      <color indexed="17"/>
      <name val="Arial Cyr"/>
      <family val="0"/>
    </font>
    <font>
      <sz val="10"/>
      <color indexed="20"/>
      <name val="Arial Cyr"/>
      <family val="0"/>
    </font>
    <font>
      <sz val="10"/>
      <color indexed="16"/>
      <name val="Arial Cyr"/>
      <family val="0"/>
    </font>
    <font>
      <b/>
      <sz val="10"/>
      <color indexed="12"/>
      <name val="Arial Cyr"/>
      <family val="0"/>
    </font>
    <font>
      <b/>
      <sz val="10"/>
      <color indexed="16"/>
      <name val="Arial Cyr"/>
      <family val="0"/>
    </font>
    <font>
      <b/>
      <sz val="10"/>
      <color indexed="20"/>
      <name val="Arial Cyr"/>
      <family val="0"/>
    </font>
    <font>
      <b/>
      <sz val="9"/>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Arial Cyr"/>
      <family val="0"/>
    </font>
    <font>
      <b/>
      <sz val="8"/>
      <name val="Arial Cyr"/>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12"/>
        <bgColor indexed="64"/>
      </patternFill>
    </fill>
    <fill>
      <patternFill patternType="solid">
        <fgColor indexed="10"/>
        <bgColor indexed="64"/>
      </patternFill>
    </fill>
    <fill>
      <patternFill patternType="solid">
        <fgColor indexed="11"/>
        <bgColor indexed="64"/>
      </patternFill>
    </fill>
    <fill>
      <patternFill patternType="solid">
        <fgColor indexed="15"/>
        <bgColor indexed="64"/>
      </patternFill>
    </fill>
    <fill>
      <patternFill patternType="solid">
        <fgColor indexed="52"/>
        <bgColor indexed="64"/>
      </patternFill>
    </fill>
    <fill>
      <patternFill patternType="solid">
        <fgColor indexed="55"/>
        <bgColor indexed="64"/>
      </patternFill>
    </fill>
    <fill>
      <patternFill patternType="solid">
        <fgColor theme="0"/>
        <bgColor indexed="64"/>
      </patternFill>
    </fill>
    <fill>
      <patternFill patternType="solid">
        <fgColor theme="0" tint="-0.24997000396251678"/>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color indexed="63"/>
      </left>
      <right style="double"/>
      <top style="thin"/>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style="thin"/>
      <top style="dashed"/>
      <bottom style="dashed"/>
    </border>
    <border>
      <left>
        <color indexed="63"/>
      </left>
      <right>
        <color indexed="63"/>
      </right>
      <top style="dashed"/>
      <bottom style="dashed"/>
    </border>
    <border>
      <left>
        <color indexed="63"/>
      </left>
      <right style="dashed"/>
      <top style="dashed"/>
      <bottom style="dashed"/>
    </border>
    <border>
      <left style="thin"/>
      <right style="double"/>
      <top style="thin"/>
      <bottom style="thin"/>
    </border>
    <border>
      <left style="thin"/>
      <right style="thin"/>
      <top style="thin"/>
      <bottom>
        <color indexed="63"/>
      </bottom>
    </border>
    <border>
      <left style="thin"/>
      <right style="thin"/>
      <top style="double"/>
      <bottom style="double"/>
    </border>
    <border>
      <left style="thin"/>
      <right style="thin"/>
      <top style="thin"/>
      <bottom style="thin"/>
    </border>
    <border>
      <left>
        <color indexed="63"/>
      </left>
      <right>
        <color indexed="63"/>
      </right>
      <top style="thick"/>
      <bottom style="thick"/>
    </border>
    <border>
      <left>
        <color indexed="63"/>
      </left>
      <right>
        <color indexed="63"/>
      </right>
      <top style="thick"/>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style="thin"/>
      <right>
        <color indexed="63"/>
      </right>
      <top style="thin"/>
      <bottom>
        <color indexed="63"/>
      </bottom>
    </border>
    <border>
      <left>
        <color indexed="63"/>
      </left>
      <right style="double"/>
      <top style="thin"/>
      <bottom>
        <color indexed="63"/>
      </bottom>
    </border>
    <border>
      <left style="thin"/>
      <right>
        <color indexed="63"/>
      </right>
      <top>
        <color indexed="63"/>
      </top>
      <bottom>
        <color indexed="63"/>
      </bottom>
    </border>
    <border>
      <left>
        <color indexed="63"/>
      </left>
      <right style="double"/>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ashed"/>
      <right style="thin"/>
      <top style="dashed"/>
      <bottom style="dashed"/>
    </border>
    <border>
      <left style="dashed"/>
      <right style="thin"/>
      <top style="dashed"/>
      <bottom style="thin"/>
    </border>
    <border>
      <left>
        <color indexed="63"/>
      </left>
      <right style="thin"/>
      <top style="thin"/>
      <bottom style="thin"/>
    </border>
    <border>
      <left>
        <color indexed="63"/>
      </left>
      <right>
        <color indexed="63"/>
      </right>
      <top style="double"/>
      <bottom style="double"/>
    </border>
    <border>
      <left style="thin"/>
      <right style="dashed"/>
      <top style="dashed"/>
      <bottom style="dashed"/>
    </border>
    <border>
      <left style="thin"/>
      <right>
        <color indexed="63"/>
      </right>
      <top style="dashed"/>
      <bottom style="dashed"/>
    </border>
    <border>
      <left style="dashed"/>
      <right>
        <color indexed="63"/>
      </right>
      <top style="dashed"/>
      <bottom style="dashed"/>
    </border>
    <border>
      <left style="thin"/>
      <right style="dashed"/>
      <top style="dashed"/>
      <bottom style="thin"/>
    </border>
    <border>
      <left>
        <color indexed="63"/>
      </left>
      <right style="thin"/>
      <top style="dashed"/>
      <bottom style="thin"/>
    </border>
    <border>
      <left style="thin"/>
      <right style="thin"/>
      <top>
        <color indexed="63"/>
      </top>
      <bottom style="thin"/>
    </border>
    <border>
      <left style="thin"/>
      <right>
        <color indexed="63"/>
      </right>
      <top style="thin"/>
      <bottom style="thin"/>
    </border>
    <border>
      <left style="thin"/>
      <right style="thin"/>
      <top style="double"/>
      <bottom style="thin"/>
    </border>
    <border>
      <left>
        <color indexed="63"/>
      </left>
      <right>
        <color indexed="63"/>
      </right>
      <top style="thin"/>
      <bottom style="thin"/>
    </border>
    <border>
      <left>
        <color indexed="63"/>
      </left>
      <right>
        <color indexed="63"/>
      </right>
      <top style="dashed"/>
      <bottom style="thin"/>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color indexed="63"/>
      </left>
      <right style="double"/>
      <top style="double"/>
      <bottom style="double"/>
    </border>
    <border>
      <left style="dashed"/>
      <right style="thin"/>
      <top style="dashed"/>
      <bottom>
        <color indexed="63"/>
      </bottom>
    </border>
    <border>
      <left style="double"/>
      <right>
        <color indexed="63"/>
      </right>
      <top>
        <color indexed="63"/>
      </top>
      <bottom style="thin"/>
    </border>
    <border>
      <left style="double"/>
      <right>
        <color indexed="63"/>
      </right>
      <top style="double"/>
      <bottom>
        <color indexed="63"/>
      </bottom>
    </border>
    <border>
      <left style="double"/>
      <right>
        <color indexed="63"/>
      </right>
      <top style="thin"/>
      <bottom style="thin"/>
    </border>
    <border>
      <left style="double"/>
      <right style="thin"/>
      <top style="thin"/>
      <bottom style="thin"/>
    </border>
    <border>
      <left style="dashed"/>
      <right style="dashed"/>
      <top style="dashed"/>
      <bottom style="dashed"/>
    </border>
    <border>
      <left style="thin"/>
      <right>
        <color indexed="63"/>
      </right>
      <top style="dashed"/>
      <bottom style="thin"/>
    </border>
    <border>
      <left style="thin"/>
      <right>
        <color indexed="63"/>
      </right>
      <top style="thin"/>
      <bottom style="dashed"/>
    </border>
    <border>
      <left>
        <color indexed="63"/>
      </left>
      <right>
        <color indexed="63"/>
      </right>
      <top style="thin"/>
      <bottom style="dashed"/>
    </border>
    <border>
      <left style="thin"/>
      <right>
        <color indexed="63"/>
      </right>
      <top style="double"/>
      <bottom style="double"/>
    </border>
    <border>
      <left>
        <color indexed="63"/>
      </left>
      <right style="thin"/>
      <top style="double"/>
      <bottom style="double"/>
    </border>
    <border>
      <left style="thin"/>
      <right>
        <color indexed="63"/>
      </right>
      <top style="double"/>
      <bottom style="thin"/>
    </border>
    <border>
      <left>
        <color indexed="63"/>
      </left>
      <right style="thin"/>
      <top style="double"/>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1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20"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2" fillId="32" borderId="0" applyNumberFormat="0" applyBorder="0" applyAlignment="0" applyProtection="0"/>
  </cellStyleXfs>
  <cellXfs count="228">
    <xf numFmtId="0" fontId="0" fillId="0" borderId="0" xfId="0" applyAlignment="1">
      <alignment/>
    </xf>
    <xf numFmtId="1" fontId="13" fillId="33" borderId="10" xfId="0" applyNumberFormat="1" applyFont="1" applyFill="1" applyBorder="1" applyAlignment="1" applyProtection="1">
      <alignment/>
      <protection hidden="1"/>
    </xf>
    <xf numFmtId="3" fontId="13" fillId="33" borderId="11" xfId="0" applyNumberFormat="1" applyFont="1" applyFill="1" applyBorder="1" applyAlignment="1" applyProtection="1">
      <alignment/>
      <protection hidden="1"/>
    </xf>
    <xf numFmtId="1" fontId="9" fillId="33" borderId="12" xfId="0" applyNumberFormat="1" applyFont="1" applyFill="1" applyBorder="1" applyAlignment="1" applyProtection="1">
      <alignment/>
      <protection locked="0"/>
    </xf>
    <xf numFmtId="0" fontId="9" fillId="33" borderId="13" xfId="0" applyFont="1" applyFill="1" applyBorder="1" applyAlignment="1" applyProtection="1">
      <alignment/>
      <protection locked="0"/>
    </xf>
    <xf numFmtId="2" fontId="9" fillId="33" borderId="14" xfId="0" applyNumberFormat="1" applyFont="1" applyFill="1" applyBorder="1" applyAlignment="1" applyProtection="1">
      <alignment/>
      <protection hidden="1"/>
    </xf>
    <xf numFmtId="0" fontId="9" fillId="33" borderId="15" xfId="0" applyFont="1" applyFill="1" applyBorder="1" applyAlignment="1" applyProtection="1">
      <alignment/>
      <protection hidden="1"/>
    </xf>
    <xf numFmtId="9" fontId="9" fillId="33" borderId="16" xfId="0" applyNumberFormat="1" applyFont="1" applyFill="1" applyBorder="1" applyAlignment="1" applyProtection="1">
      <alignment/>
      <protection hidden="1"/>
    </xf>
    <xf numFmtId="1" fontId="9" fillId="33" borderId="16" xfId="0" applyNumberFormat="1" applyFont="1" applyFill="1" applyBorder="1" applyAlignment="1" applyProtection="1">
      <alignment/>
      <protection hidden="1"/>
    </xf>
    <xf numFmtId="178" fontId="9" fillId="33" borderId="15" xfId="0" applyNumberFormat="1" applyFont="1" applyFill="1" applyBorder="1" applyAlignment="1" applyProtection="1">
      <alignment/>
      <protection hidden="1"/>
    </xf>
    <xf numFmtId="1" fontId="9" fillId="33" borderId="17" xfId="0" applyNumberFormat="1" applyFont="1" applyFill="1" applyBorder="1" applyAlignment="1" applyProtection="1">
      <alignment/>
      <protection hidden="1"/>
    </xf>
    <xf numFmtId="180" fontId="9" fillId="33" borderId="17" xfId="0" applyNumberFormat="1" applyFont="1" applyFill="1" applyBorder="1" applyAlignment="1" applyProtection="1">
      <alignment/>
      <protection hidden="1"/>
    </xf>
    <xf numFmtId="1" fontId="6" fillId="33" borderId="18" xfId="0" applyNumberFormat="1" applyFont="1" applyFill="1" applyBorder="1" applyAlignment="1" applyProtection="1">
      <alignment/>
      <protection hidden="1"/>
    </xf>
    <xf numFmtId="1" fontId="6" fillId="33" borderId="19" xfId="0" applyNumberFormat="1" applyFont="1" applyFill="1" applyBorder="1" applyAlignment="1" applyProtection="1">
      <alignment/>
      <protection hidden="1"/>
    </xf>
    <xf numFmtId="2" fontId="9" fillId="34" borderId="20" xfId="0" applyNumberFormat="1" applyFont="1" applyFill="1" applyBorder="1" applyAlignment="1" applyProtection="1">
      <alignment/>
      <protection hidden="1"/>
    </xf>
    <xf numFmtId="1" fontId="15" fillId="33" borderId="21" xfId="0" applyNumberFormat="1" applyFont="1" applyFill="1" applyBorder="1" applyAlignment="1" applyProtection="1">
      <alignment/>
      <protection hidden="1"/>
    </xf>
    <xf numFmtId="0" fontId="17" fillId="35" borderId="22" xfId="0" applyFont="1" applyFill="1" applyBorder="1" applyAlignment="1">
      <alignment/>
    </xf>
    <xf numFmtId="0" fontId="0" fillId="0" borderId="23" xfId="0" applyBorder="1" applyAlignment="1">
      <alignment/>
    </xf>
    <xf numFmtId="0" fontId="0" fillId="0" borderId="0" xfId="0" applyBorder="1" applyAlignment="1">
      <alignment/>
    </xf>
    <xf numFmtId="0" fontId="0" fillId="0" borderId="13" xfId="0" applyBorder="1" applyAlignment="1">
      <alignment/>
    </xf>
    <xf numFmtId="0" fontId="17" fillId="36" borderId="22" xfId="0" applyFont="1" applyFill="1" applyBorder="1" applyAlignment="1">
      <alignment/>
    </xf>
    <xf numFmtId="0" fontId="0" fillId="0" borderId="0" xfId="0" applyFont="1" applyFill="1" applyBorder="1" applyAlignment="1">
      <alignment/>
    </xf>
    <xf numFmtId="0" fontId="0" fillId="0" borderId="0" xfId="0" applyFill="1" applyBorder="1" applyAlignment="1">
      <alignment/>
    </xf>
    <xf numFmtId="0" fontId="0" fillId="0" borderId="0" xfId="0" applyAlignment="1" quotePrefix="1">
      <alignment/>
    </xf>
    <xf numFmtId="194" fontId="9" fillId="33" borderId="15" xfId="0" applyNumberFormat="1" applyFont="1" applyFill="1" applyBorder="1" applyAlignment="1" applyProtection="1">
      <alignment/>
      <protection hidden="1"/>
    </xf>
    <xf numFmtId="0" fontId="17" fillId="35" borderId="22" xfId="0" applyFont="1" applyFill="1" applyBorder="1" applyAlignment="1" quotePrefix="1">
      <alignment/>
    </xf>
    <xf numFmtId="0" fontId="15" fillId="37" borderId="22" xfId="0" applyFont="1" applyFill="1" applyBorder="1" applyAlignment="1">
      <alignment/>
    </xf>
    <xf numFmtId="0" fontId="15" fillId="37" borderId="22" xfId="0" applyFont="1" applyFill="1" applyBorder="1" applyAlignment="1" quotePrefix="1">
      <alignment/>
    </xf>
    <xf numFmtId="0" fontId="15" fillId="38" borderId="22" xfId="0" applyFont="1" applyFill="1" applyBorder="1" applyAlignment="1">
      <alignment/>
    </xf>
    <xf numFmtId="0" fontId="15" fillId="39" borderId="22" xfId="0" applyFont="1" applyFill="1" applyBorder="1" applyAlignment="1">
      <alignment/>
    </xf>
    <xf numFmtId="49" fontId="3" fillId="40" borderId="24" xfId="0" applyNumberFormat="1" applyFont="1" applyFill="1" applyBorder="1" applyAlignment="1" applyProtection="1">
      <alignment/>
      <protection hidden="1"/>
    </xf>
    <xf numFmtId="49" fontId="3" fillId="40" borderId="25" xfId="0" applyNumberFormat="1" applyFont="1" applyFill="1" applyBorder="1" applyAlignment="1" applyProtection="1">
      <alignment/>
      <protection hidden="1"/>
    </xf>
    <xf numFmtId="0" fontId="9" fillId="33" borderId="26" xfId="0" applyFont="1" applyFill="1" applyBorder="1" applyAlignment="1" applyProtection="1">
      <alignment/>
      <protection hidden="1"/>
    </xf>
    <xf numFmtId="0" fontId="9" fillId="33" borderId="0" xfId="0" applyFont="1" applyFill="1" applyBorder="1" applyAlignment="1" applyProtection="1">
      <alignment/>
      <protection hidden="1"/>
    </xf>
    <xf numFmtId="0" fontId="13" fillId="34" borderId="27" xfId="0" applyFont="1" applyFill="1" applyBorder="1" applyAlignment="1" applyProtection="1">
      <alignment/>
      <protection hidden="1"/>
    </xf>
    <xf numFmtId="0" fontId="9" fillId="33" borderId="28" xfId="0" applyFont="1" applyFill="1" applyBorder="1" applyAlignment="1" applyProtection="1">
      <alignment/>
      <protection hidden="1"/>
    </xf>
    <xf numFmtId="0" fontId="9" fillId="34" borderId="27" xfId="0" applyFont="1" applyFill="1" applyBorder="1" applyAlignment="1" applyProtection="1">
      <alignment/>
      <protection hidden="1"/>
    </xf>
    <xf numFmtId="0" fontId="9" fillId="34" borderId="13" xfId="0" applyFont="1" applyFill="1" applyBorder="1" applyAlignment="1" applyProtection="1">
      <alignment/>
      <protection hidden="1"/>
    </xf>
    <xf numFmtId="0" fontId="13" fillId="34" borderId="29" xfId="0" applyFont="1" applyFill="1" applyBorder="1" applyAlignment="1" applyProtection="1">
      <alignment/>
      <protection hidden="1"/>
    </xf>
    <xf numFmtId="0" fontId="9" fillId="33" borderId="30" xfId="0" applyFont="1" applyFill="1" applyBorder="1" applyAlignment="1" applyProtection="1">
      <alignment/>
      <protection hidden="1"/>
    </xf>
    <xf numFmtId="0" fontId="9" fillId="34" borderId="31" xfId="0" applyFont="1" applyFill="1" applyBorder="1" applyAlignment="1" applyProtection="1">
      <alignment/>
      <protection hidden="1"/>
    </xf>
    <xf numFmtId="0" fontId="9" fillId="34" borderId="32" xfId="0" applyFont="1" applyFill="1" applyBorder="1" applyAlignment="1" applyProtection="1">
      <alignment/>
      <protection hidden="1"/>
    </xf>
    <xf numFmtId="0" fontId="9" fillId="33" borderId="32" xfId="0" applyFont="1" applyFill="1" applyBorder="1" applyAlignment="1" applyProtection="1">
      <alignment/>
      <protection hidden="1"/>
    </xf>
    <xf numFmtId="0" fontId="9" fillId="33" borderId="33" xfId="0" applyFont="1" applyFill="1" applyBorder="1" applyAlignment="1" applyProtection="1">
      <alignment/>
      <protection hidden="1"/>
    </xf>
    <xf numFmtId="0" fontId="9" fillId="33" borderId="34" xfId="0" applyFont="1" applyFill="1" applyBorder="1" applyAlignment="1" applyProtection="1">
      <alignment/>
      <protection hidden="1"/>
    </xf>
    <xf numFmtId="0" fontId="9" fillId="33" borderId="35" xfId="0" applyFont="1" applyFill="1" applyBorder="1" applyAlignment="1" applyProtection="1">
      <alignment/>
      <protection hidden="1"/>
    </xf>
    <xf numFmtId="0" fontId="9" fillId="33" borderId="12" xfId="0" applyFont="1" applyFill="1" applyBorder="1" applyAlignment="1" applyProtection="1">
      <alignment/>
      <protection hidden="1" locked="0"/>
    </xf>
    <xf numFmtId="0" fontId="9" fillId="33" borderId="10" xfId="0" applyFont="1" applyFill="1" applyBorder="1" applyAlignment="1" applyProtection="1">
      <alignment/>
      <protection hidden="1" locked="0"/>
    </xf>
    <xf numFmtId="175" fontId="13" fillId="33" borderId="10" xfId="0" applyNumberFormat="1" applyFont="1" applyFill="1" applyBorder="1" applyAlignment="1" applyProtection="1">
      <alignment/>
      <protection hidden="1" locked="0"/>
    </xf>
    <xf numFmtId="0" fontId="0" fillId="0" borderId="0" xfId="0" applyAlignment="1" applyProtection="1">
      <alignment/>
      <protection hidden="1" locked="0"/>
    </xf>
    <xf numFmtId="1" fontId="9" fillId="33" borderId="14" xfId="0" applyNumberFormat="1" applyFont="1" applyFill="1" applyBorder="1" applyAlignment="1" applyProtection="1">
      <alignment/>
      <protection hidden="1" locked="0"/>
    </xf>
    <xf numFmtId="177" fontId="8" fillId="33" borderId="21" xfId="0" applyNumberFormat="1" applyFont="1" applyFill="1" applyBorder="1" applyAlignment="1" applyProtection="1">
      <alignment/>
      <protection hidden="1" locked="0"/>
    </xf>
    <xf numFmtId="1" fontId="14" fillId="33" borderId="36" xfId="0" applyNumberFormat="1" applyFont="1" applyFill="1" applyBorder="1" applyAlignment="1" applyProtection="1">
      <alignment horizontal="center" vertical="center"/>
      <protection hidden="1" locked="0"/>
    </xf>
    <xf numFmtId="1" fontId="14" fillId="33" borderId="37" xfId="0" applyNumberFormat="1" applyFont="1" applyFill="1" applyBorder="1" applyAlignment="1" applyProtection="1">
      <alignment horizontal="center" vertical="center"/>
      <protection hidden="1" locked="0"/>
    </xf>
    <xf numFmtId="1" fontId="9" fillId="33" borderId="21" xfId="0" applyNumberFormat="1" applyFont="1" applyFill="1" applyBorder="1" applyAlignment="1" applyProtection="1">
      <alignment/>
      <protection hidden="1" locked="0"/>
    </xf>
    <xf numFmtId="1" fontId="9" fillId="33" borderId="38" xfId="0" applyNumberFormat="1" applyFont="1" applyFill="1" applyBorder="1" applyAlignment="1" applyProtection="1">
      <alignment/>
      <protection hidden="1" locked="0"/>
    </xf>
    <xf numFmtId="0" fontId="0" fillId="33" borderId="0" xfId="0" applyFill="1" applyBorder="1" applyAlignment="1" applyProtection="1">
      <alignment/>
      <protection hidden="1"/>
    </xf>
    <xf numFmtId="0" fontId="0" fillId="33" borderId="39" xfId="0" applyFill="1" applyBorder="1" applyAlignment="1" applyProtection="1">
      <alignment/>
      <protection hidden="1"/>
    </xf>
    <xf numFmtId="0" fontId="0" fillId="33" borderId="21" xfId="0" applyFill="1" applyBorder="1" applyAlignment="1" applyProtection="1">
      <alignment/>
      <protection hidden="1"/>
    </xf>
    <xf numFmtId="0" fontId="14" fillId="34" borderId="40" xfId="0" applyFont="1" applyFill="1" applyBorder="1" applyAlignment="1" applyProtection="1">
      <alignment horizontal="center"/>
      <protection hidden="1"/>
    </xf>
    <xf numFmtId="0" fontId="9" fillId="34" borderId="41" xfId="0" applyFont="1" applyFill="1" applyBorder="1" applyAlignment="1" applyProtection="1">
      <alignment/>
      <protection hidden="1"/>
    </xf>
    <xf numFmtId="0" fontId="9" fillId="34" borderId="16" xfId="0" applyFont="1" applyFill="1" applyBorder="1" applyAlignment="1" applyProtection="1">
      <alignment/>
      <protection hidden="1"/>
    </xf>
    <xf numFmtId="0" fontId="14" fillId="34" borderId="40" xfId="0" applyFont="1" applyFill="1" applyBorder="1" applyAlignment="1" applyProtection="1">
      <alignment horizontal="center" vertical="center"/>
      <protection hidden="1"/>
    </xf>
    <xf numFmtId="0" fontId="9" fillId="34" borderId="41" xfId="0" applyFont="1" applyFill="1" applyBorder="1" applyAlignment="1" applyProtection="1">
      <alignment horizontal="right"/>
      <protection hidden="1"/>
    </xf>
    <xf numFmtId="0" fontId="9" fillId="34" borderId="42" xfId="0" applyFont="1" applyFill="1" applyBorder="1" applyAlignment="1" applyProtection="1">
      <alignment/>
      <protection hidden="1"/>
    </xf>
    <xf numFmtId="0" fontId="9" fillId="34" borderId="42" xfId="0" applyFont="1" applyFill="1" applyBorder="1" applyAlignment="1" applyProtection="1">
      <alignment horizontal="right"/>
      <protection hidden="1"/>
    </xf>
    <xf numFmtId="0" fontId="14" fillId="34" borderId="43" xfId="0" applyFont="1" applyFill="1" applyBorder="1" applyAlignment="1" applyProtection="1">
      <alignment horizontal="center" vertical="center"/>
      <protection hidden="1"/>
    </xf>
    <xf numFmtId="0" fontId="9" fillId="34" borderId="44" xfId="0" applyFont="1" applyFill="1" applyBorder="1" applyAlignment="1" applyProtection="1">
      <alignment/>
      <protection hidden="1"/>
    </xf>
    <xf numFmtId="0" fontId="9" fillId="34" borderId="45" xfId="0" applyFont="1" applyFill="1" applyBorder="1" applyAlignment="1" applyProtection="1">
      <alignment horizontal="center"/>
      <protection hidden="1"/>
    </xf>
    <xf numFmtId="0" fontId="9" fillId="34" borderId="46" xfId="0" applyFont="1" applyFill="1" applyBorder="1" applyAlignment="1" applyProtection="1">
      <alignment/>
      <protection hidden="1"/>
    </xf>
    <xf numFmtId="177" fontId="8" fillId="33" borderId="18" xfId="0" applyNumberFormat="1" applyFont="1" applyFill="1" applyBorder="1" applyAlignment="1" applyProtection="1">
      <alignment/>
      <protection hidden="1" locked="0"/>
    </xf>
    <xf numFmtId="0" fontId="0" fillId="33" borderId="26" xfId="0" applyFill="1" applyBorder="1" applyAlignment="1" applyProtection="1">
      <alignment/>
      <protection hidden="1"/>
    </xf>
    <xf numFmtId="0" fontId="0" fillId="33" borderId="30" xfId="0" applyFill="1" applyBorder="1" applyAlignment="1" applyProtection="1">
      <alignment/>
      <protection hidden="1"/>
    </xf>
    <xf numFmtId="0" fontId="0" fillId="33" borderId="0" xfId="0" applyFill="1" applyAlignment="1" applyProtection="1">
      <alignment/>
      <protection hidden="1"/>
    </xf>
    <xf numFmtId="0" fontId="0" fillId="33" borderId="33" xfId="0" applyFill="1" applyBorder="1" applyAlignment="1" applyProtection="1">
      <alignment/>
      <protection hidden="1"/>
    </xf>
    <xf numFmtId="0" fontId="0" fillId="33" borderId="35" xfId="0" applyFill="1" applyBorder="1" applyAlignment="1" applyProtection="1">
      <alignment/>
      <protection hidden="1"/>
    </xf>
    <xf numFmtId="49" fontId="9" fillId="33" borderId="21" xfId="0" applyNumberFormat="1" applyFont="1" applyFill="1" applyBorder="1" applyAlignment="1" applyProtection="1">
      <alignment shrinkToFit="1"/>
      <protection hidden="1" locked="0"/>
    </xf>
    <xf numFmtId="9" fontId="9" fillId="33" borderId="21" xfId="0" applyNumberFormat="1" applyFont="1" applyFill="1" applyBorder="1" applyAlignment="1" applyProtection="1">
      <alignment/>
      <protection hidden="1" locked="0"/>
    </xf>
    <xf numFmtId="0" fontId="9" fillId="33" borderId="21" xfId="0" applyFont="1" applyFill="1" applyBorder="1" applyAlignment="1" applyProtection="1">
      <alignment/>
      <protection hidden="1" locked="0"/>
    </xf>
    <xf numFmtId="2" fontId="9" fillId="33" borderId="47" xfId="0" applyNumberFormat="1" applyFont="1" applyFill="1" applyBorder="1" applyAlignment="1" applyProtection="1">
      <alignment/>
      <protection hidden="1" locked="0"/>
    </xf>
    <xf numFmtId="0" fontId="9" fillId="34" borderId="21" xfId="0" applyFont="1" applyFill="1" applyBorder="1" applyAlignment="1" applyProtection="1">
      <alignment/>
      <protection hidden="1"/>
    </xf>
    <xf numFmtId="0" fontId="9" fillId="33" borderId="38" xfId="0" applyFont="1" applyFill="1" applyBorder="1" applyAlignment="1" applyProtection="1">
      <alignment horizontal="center" shrinkToFit="1"/>
      <protection locked="0"/>
    </xf>
    <xf numFmtId="0" fontId="9" fillId="33" borderId="48" xfId="0" applyFont="1" applyFill="1" applyBorder="1" applyAlignment="1" applyProtection="1">
      <alignment horizontal="center" shrinkToFit="1"/>
      <protection locked="0"/>
    </xf>
    <xf numFmtId="0" fontId="9" fillId="33" borderId="47" xfId="0" applyFont="1" applyFill="1" applyBorder="1" applyAlignment="1" applyProtection="1">
      <alignment horizontal="center" shrinkToFit="1"/>
      <protection locked="0"/>
    </xf>
    <xf numFmtId="0" fontId="11" fillId="34" borderId="21" xfId="0" applyFont="1" applyFill="1" applyBorder="1" applyAlignment="1" applyProtection="1">
      <alignment horizontal="center"/>
      <protection hidden="1"/>
    </xf>
    <xf numFmtId="0" fontId="10" fillId="40" borderId="24" xfId="0" applyNumberFormat="1" applyFont="1" applyFill="1" applyBorder="1" applyAlignment="1" applyProtection="1">
      <alignment/>
      <protection hidden="1"/>
    </xf>
    <xf numFmtId="195" fontId="9" fillId="33" borderId="14" xfId="0" applyNumberFormat="1" applyFont="1" applyFill="1" applyBorder="1" applyAlignment="1" applyProtection="1">
      <alignment/>
      <protection hidden="1"/>
    </xf>
    <xf numFmtId="196" fontId="9" fillId="33" borderId="32" xfId="0" applyNumberFormat="1" applyFont="1" applyFill="1" applyBorder="1" applyAlignment="1" applyProtection="1">
      <alignment/>
      <protection locked="0"/>
    </xf>
    <xf numFmtId="188" fontId="9" fillId="34" borderId="17" xfId="0" applyNumberFormat="1" applyFont="1" applyFill="1" applyBorder="1" applyAlignment="1" applyProtection="1">
      <alignment/>
      <protection hidden="1"/>
    </xf>
    <xf numFmtId="1" fontId="9" fillId="33" borderId="49" xfId="0" applyNumberFormat="1" applyFont="1" applyFill="1" applyBorder="1" applyAlignment="1" applyProtection="1">
      <alignment/>
      <protection hidden="1"/>
    </xf>
    <xf numFmtId="0" fontId="9" fillId="33" borderId="50" xfId="0" applyFont="1" applyFill="1" applyBorder="1" applyAlignment="1" applyProtection="1">
      <alignment horizontal="center" shrinkToFit="1"/>
      <protection locked="0"/>
    </xf>
    <xf numFmtId="0" fontId="9" fillId="33" borderId="51" xfId="0" applyFont="1" applyFill="1" applyBorder="1" applyAlignment="1" applyProtection="1">
      <alignment horizontal="center" shrinkToFit="1"/>
      <protection locked="0"/>
    </xf>
    <xf numFmtId="2" fontId="9" fillId="34" borderId="21" xfId="0" applyNumberFormat="1" applyFont="1" applyFill="1" applyBorder="1" applyAlignment="1" applyProtection="1">
      <alignment/>
      <protection hidden="1" locked="0"/>
    </xf>
    <xf numFmtId="2" fontId="9" fillId="34" borderId="19" xfId="0" applyNumberFormat="1" applyFont="1" applyFill="1" applyBorder="1" applyAlignment="1" applyProtection="1">
      <alignment/>
      <protection hidden="1" locked="0"/>
    </xf>
    <xf numFmtId="2" fontId="9" fillId="34" borderId="52" xfId="0" applyNumberFormat="1" applyFont="1" applyFill="1" applyBorder="1" applyAlignment="1" applyProtection="1">
      <alignment/>
      <protection hidden="1" locked="0"/>
    </xf>
    <xf numFmtId="2" fontId="15" fillId="34" borderId="47" xfId="0" applyNumberFormat="1" applyFont="1" applyFill="1" applyBorder="1" applyAlignment="1" applyProtection="1">
      <alignment/>
      <protection hidden="1" locked="0"/>
    </xf>
    <xf numFmtId="0" fontId="0" fillId="33" borderId="53" xfId="0" applyFill="1" applyBorder="1" applyAlignment="1" applyProtection="1">
      <alignment/>
      <protection hidden="1"/>
    </xf>
    <xf numFmtId="0" fontId="14" fillId="34" borderId="40" xfId="0" applyFont="1" applyFill="1" applyBorder="1" applyAlignment="1" applyProtection="1">
      <alignment horizontal="center" vertical="top"/>
      <protection hidden="1"/>
    </xf>
    <xf numFmtId="0" fontId="0" fillId="0" borderId="0" xfId="0" applyFont="1" applyFill="1" applyBorder="1" applyAlignment="1">
      <alignment/>
    </xf>
    <xf numFmtId="182" fontId="9" fillId="41" borderId="15" xfId="0" applyNumberFormat="1" applyFont="1" applyFill="1" applyBorder="1" applyAlignment="1" applyProtection="1">
      <alignment/>
      <protection hidden="1"/>
    </xf>
    <xf numFmtId="1" fontId="14" fillId="33" borderId="54" xfId="0" applyNumberFormat="1" applyFont="1" applyFill="1" applyBorder="1" applyAlignment="1" applyProtection="1">
      <alignment horizontal="center" vertical="center"/>
      <protection hidden="1" locked="0"/>
    </xf>
    <xf numFmtId="9" fontId="9" fillId="41" borderId="16" xfId="0" applyNumberFormat="1" applyFont="1" applyFill="1" applyBorder="1" applyAlignment="1" applyProtection="1">
      <alignment/>
      <protection hidden="1"/>
    </xf>
    <xf numFmtId="0" fontId="9" fillId="42" borderId="42" xfId="0" applyFont="1" applyFill="1" applyBorder="1" applyAlignment="1" applyProtection="1">
      <alignment/>
      <protection hidden="1"/>
    </xf>
    <xf numFmtId="9" fontId="9" fillId="42" borderId="15" xfId="0" applyNumberFormat="1" applyFont="1" applyFill="1" applyBorder="1" applyAlignment="1" applyProtection="1">
      <alignment/>
      <protection hidden="1"/>
    </xf>
    <xf numFmtId="195" fontId="9" fillId="33" borderId="15" xfId="0" applyNumberFormat="1" applyFont="1" applyFill="1" applyBorder="1" applyAlignment="1" applyProtection="1">
      <alignment/>
      <protection hidden="1"/>
    </xf>
    <xf numFmtId="198" fontId="9" fillId="33" borderId="17" xfId="0" applyNumberFormat="1" applyFont="1" applyFill="1" applyBorder="1" applyAlignment="1" applyProtection="1">
      <alignment/>
      <protection hidden="1"/>
    </xf>
    <xf numFmtId="0" fontId="9" fillId="34" borderId="16" xfId="0" applyFont="1" applyFill="1" applyBorder="1" applyAlignment="1" applyProtection="1">
      <alignment horizontal="right"/>
      <protection hidden="1"/>
    </xf>
    <xf numFmtId="0" fontId="9" fillId="34" borderId="42" xfId="0" applyFont="1" applyFill="1" applyBorder="1" applyAlignment="1" applyProtection="1">
      <alignment horizontal="right" shrinkToFit="1"/>
      <protection hidden="1"/>
    </xf>
    <xf numFmtId="199" fontId="9" fillId="33" borderId="15" xfId="0" applyNumberFormat="1" applyFont="1" applyFill="1" applyBorder="1" applyAlignment="1" applyProtection="1">
      <alignment/>
      <protection hidden="1"/>
    </xf>
    <xf numFmtId="0" fontId="63" fillId="0" borderId="0" xfId="0" applyFont="1" applyAlignment="1">
      <alignment/>
    </xf>
    <xf numFmtId="0" fontId="13" fillId="34" borderId="55" xfId="0" applyFont="1" applyFill="1" applyBorder="1" applyAlignment="1" applyProtection="1">
      <alignment horizontal="center"/>
      <protection hidden="1"/>
    </xf>
    <xf numFmtId="0" fontId="13" fillId="34" borderId="32" xfId="0" applyFont="1" applyFill="1" applyBorder="1" applyAlignment="1" applyProtection="1">
      <alignment horizontal="center"/>
      <protection hidden="1"/>
    </xf>
    <xf numFmtId="0" fontId="9" fillId="33" borderId="46" xfId="0" applyFont="1" applyFill="1" applyBorder="1" applyAlignment="1" applyProtection="1">
      <alignment horizontal="center"/>
      <protection locked="0"/>
    </xf>
    <xf numFmtId="0" fontId="9" fillId="33" borderId="48" xfId="0" applyFont="1" applyFill="1" applyBorder="1" applyAlignment="1" applyProtection="1">
      <alignment horizontal="center"/>
      <protection locked="0"/>
    </xf>
    <xf numFmtId="0" fontId="9" fillId="33" borderId="38" xfId="0" applyFont="1" applyFill="1" applyBorder="1" applyAlignment="1" applyProtection="1">
      <alignment/>
      <protection locked="0"/>
    </xf>
    <xf numFmtId="49" fontId="3" fillId="40" borderId="56" xfId="0" applyNumberFormat="1" applyFont="1" applyFill="1" applyBorder="1" applyAlignment="1" applyProtection="1">
      <alignment shrinkToFit="1"/>
      <protection hidden="1"/>
    </xf>
    <xf numFmtId="0" fontId="0" fillId="0" borderId="24" xfId="0" applyBorder="1" applyAlignment="1" applyProtection="1">
      <alignment shrinkToFit="1"/>
      <protection hidden="1"/>
    </xf>
    <xf numFmtId="0" fontId="12" fillId="40" borderId="56" xfId="0" applyFont="1" applyFill="1" applyBorder="1" applyAlignment="1" applyProtection="1">
      <alignment horizontal="center"/>
      <protection hidden="1"/>
    </xf>
    <xf numFmtId="0" fontId="12" fillId="40" borderId="24" xfId="0" applyFont="1" applyFill="1" applyBorder="1" applyAlignment="1" applyProtection="1">
      <alignment horizontal="center"/>
      <protection hidden="1"/>
    </xf>
    <xf numFmtId="0" fontId="12" fillId="40" borderId="25" xfId="0" applyFont="1" applyFill="1" applyBorder="1" applyAlignment="1" applyProtection="1">
      <alignment horizontal="center"/>
      <protection hidden="1"/>
    </xf>
    <xf numFmtId="0" fontId="15" fillId="33" borderId="32" xfId="0" applyFont="1" applyFill="1" applyBorder="1" applyAlignment="1" applyProtection="1">
      <alignment horizontal="center" vertical="center" shrinkToFit="1"/>
      <protection locked="0"/>
    </xf>
    <xf numFmtId="0" fontId="15" fillId="33" borderId="14" xfId="0" applyFont="1" applyFill="1" applyBorder="1" applyAlignment="1" applyProtection="1">
      <alignment horizontal="center" vertical="center" shrinkToFit="1"/>
      <protection locked="0"/>
    </xf>
    <xf numFmtId="0" fontId="9" fillId="34" borderId="46" xfId="0" applyFont="1" applyFill="1" applyBorder="1" applyAlignment="1" applyProtection="1">
      <alignment horizontal="right"/>
      <protection hidden="1"/>
    </xf>
    <xf numFmtId="0" fontId="9" fillId="34" borderId="48" xfId="0" applyFont="1" applyFill="1" applyBorder="1" applyAlignment="1" applyProtection="1">
      <alignment horizontal="right"/>
      <protection hidden="1"/>
    </xf>
    <xf numFmtId="0" fontId="9" fillId="33" borderId="48" xfId="0" applyFont="1" applyFill="1" applyBorder="1" applyAlignment="1" applyProtection="1">
      <alignment horizontal="right"/>
      <protection locked="0"/>
    </xf>
    <xf numFmtId="0" fontId="9" fillId="33" borderId="38" xfId="0" applyFont="1" applyFill="1" applyBorder="1" applyAlignment="1" applyProtection="1">
      <alignment horizontal="right"/>
      <protection locked="0"/>
    </xf>
    <xf numFmtId="0" fontId="9" fillId="33" borderId="29" xfId="0" applyNumberFormat="1" applyFont="1" applyFill="1" applyBorder="1" applyAlignment="1" applyProtection="1">
      <alignment horizontal="left" vertical="top" wrapText="1"/>
      <protection locked="0"/>
    </xf>
    <xf numFmtId="0" fontId="9" fillId="33" borderId="0" xfId="0" applyNumberFormat="1" applyFont="1" applyFill="1" applyBorder="1" applyAlignment="1" applyProtection="1">
      <alignment horizontal="left" vertical="top" wrapText="1"/>
      <protection locked="0"/>
    </xf>
    <xf numFmtId="0" fontId="9" fillId="33" borderId="10" xfId="0" applyNumberFormat="1" applyFont="1" applyFill="1" applyBorder="1" applyAlignment="1" applyProtection="1">
      <alignment horizontal="left" vertical="top" wrapText="1"/>
      <protection locked="0"/>
    </xf>
    <xf numFmtId="0" fontId="9" fillId="33" borderId="31" xfId="0" applyNumberFormat="1" applyFont="1" applyFill="1" applyBorder="1" applyAlignment="1" applyProtection="1">
      <alignment horizontal="left" vertical="top" wrapText="1"/>
      <protection locked="0"/>
    </xf>
    <xf numFmtId="0" fontId="9" fillId="33" borderId="32" xfId="0" applyNumberFormat="1" applyFont="1" applyFill="1" applyBorder="1" applyAlignment="1" applyProtection="1">
      <alignment horizontal="left" vertical="top" wrapText="1"/>
      <protection locked="0"/>
    </xf>
    <xf numFmtId="0" fontId="9" fillId="33" borderId="14" xfId="0" applyNumberFormat="1" applyFont="1" applyFill="1" applyBorder="1" applyAlignment="1" applyProtection="1">
      <alignment horizontal="left" vertical="top" wrapText="1"/>
      <protection locked="0"/>
    </xf>
    <xf numFmtId="0" fontId="13" fillId="34" borderId="27" xfId="0" applyFont="1" applyFill="1" applyBorder="1" applyAlignment="1" applyProtection="1">
      <alignment horizontal="center"/>
      <protection hidden="1"/>
    </xf>
    <xf numFmtId="0" fontId="13" fillId="34" borderId="13" xfId="0" applyFont="1" applyFill="1" applyBorder="1" applyAlignment="1" applyProtection="1">
      <alignment horizontal="center"/>
      <protection hidden="1"/>
    </xf>
    <xf numFmtId="0" fontId="13" fillId="34" borderId="12" xfId="0" applyFont="1" applyFill="1" applyBorder="1" applyAlignment="1" applyProtection="1">
      <alignment horizontal="center"/>
      <protection hidden="1"/>
    </xf>
    <xf numFmtId="0" fontId="13" fillId="34" borderId="31" xfId="0" applyFont="1" applyFill="1" applyBorder="1" applyAlignment="1" applyProtection="1">
      <alignment horizontal="center"/>
      <protection hidden="1"/>
    </xf>
    <xf numFmtId="49" fontId="11" fillId="40" borderId="33" xfId="0" applyNumberFormat="1" applyFont="1" applyFill="1" applyBorder="1" applyAlignment="1" applyProtection="1">
      <alignment/>
      <protection hidden="1"/>
    </xf>
    <xf numFmtId="49" fontId="4" fillId="40" borderId="34" xfId="0" applyNumberFormat="1" applyFont="1" applyFill="1" applyBorder="1" applyAlignment="1" applyProtection="1">
      <alignment/>
      <protection hidden="1"/>
    </xf>
    <xf numFmtId="49" fontId="4" fillId="40" borderId="35" xfId="0" applyNumberFormat="1" applyFont="1" applyFill="1" applyBorder="1" applyAlignment="1" applyProtection="1">
      <alignment/>
      <protection hidden="1"/>
    </xf>
    <xf numFmtId="0" fontId="9" fillId="33" borderId="0" xfId="0" applyFont="1" applyFill="1" applyBorder="1" applyAlignment="1" applyProtection="1">
      <alignment horizontal="left" vertical="top"/>
      <protection locked="0"/>
    </xf>
    <xf numFmtId="0" fontId="9" fillId="33" borderId="10" xfId="0" applyFont="1" applyFill="1" applyBorder="1" applyAlignment="1" applyProtection="1">
      <alignment horizontal="left" vertical="top"/>
      <protection locked="0"/>
    </xf>
    <xf numFmtId="0" fontId="9" fillId="33" borderId="32" xfId="0" applyFont="1" applyFill="1" applyBorder="1" applyAlignment="1" applyProtection="1">
      <alignment horizontal="left" vertical="top"/>
      <protection locked="0"/>
    </xf>
    <xf numFmtId="0" fontId="9" fillId="33" borderId="14" xfId="0" applyFont="1" applyFill="1" applyBorder="1" applyAlignment="1" applyProtection="1">
      <alignment horizontal="left" vertical="top"/>
      <protection locked="0"/>
    </xf>
    <xf numFmtId="0" fontId="9" fillId="33" borderId="46" xfId="0" applyFont="1" applyFill="1" applyBorder="1" applyAlignment="1" applyProtection="1">
      <alignment shrinkToFit="1"/>
      <protection hidden="1" locked="0"/>
    </xf>
    <xf numFmtId="0" fontId="9" fillId="33" borderId="38" xfId="0" applyFont="1" applyFill="1" applyBorder="1" applyAlignment="1" applyProtection="1">
      <alignment shrinkToFit="1"/>
      <protection hidden="1" locked="0"/>
    </xf>
    <xf numFmtId="0" fontId="9" fillId="34" borderId="46" xfId="0" applyFont="1" applyFill="1" applyBorder="1" applyAlignment="1" applyProtection="1">
      <alignment horizontal="center" shrinkToFit="1"/>
      <protection hidden="1" locked="0"/>
    </xf>
    <xf numFmtId="0" fontId="9" fillId="34" borderId="48" xfId="0" applyFont="1" applyFill="1" applyBorder="1" applyAlignment="1" applyProtection="1">
      <alignment horizontal="center" shrinkToFit="1"/>
      <protection hidden="1" locked="0"/>
    </xf>
    <xf numFmtId="0" fontId="0" fillId="0" borderId="38" xfId="0" applyBorder="1" applyAlignment="1" applyProtection="1">
      <alignment/>
      <protection hidden="1" locked="0"/>
    </xf>
    <xf numFmtId="0" fontId="9" fillId="33" borderId="46" xfId="0" applyFont="1" applyFill="1" applyBorder="1" applyAlignment="1" applyProtection="1">
      <alignment horizontal="right"/>
      <protection hidden="1"/>
    </xf>
    <xf numFmtId="0" fontId="9" fillId="33" borderId="48" xfId="0" applyFont="1" applyFill="1" applyBorder="1" applyAlignment="1" applyProtection="1">
      <alignment horizontal="right"/>
      <protection hidden="1"/>
    </xf>
    <xf numFmtId="0" fontId="9" fillId="33" borderId="38" xfId="0" applyFont="1" applyFill="1" applyBorder="1" applyAlignment="1" applyProtection="1">
      <alignment horizontal="right"/>
      <protection hidden="1"/>
    </xf>
    <xf numFmtId="0" fontId="11" fillId="34" borderId="31" xfId="0" applyFont="1" applyFill="1" applyBorder="1" applyAlignment="1" applyProtection="1">
      <alignment horizontal="center"/>
      <protection hidden="1"/>
    </xf>
    <xf numFmtId="0" fontId="9" fillId="34" borderId="32" xfId="0" applyFont="1" applyFill="1" applyBorder="1" applyAlignment="1" applyProtection="1">
      <alignment horizontal="center"/>
      <protection hidden="1"/>
    </xf>
    <xf numFmtId="0" fontId="9" fillId="34" borderId="38" xfId="0" applyFont="1" applyFill="1" applyBorder="1" applyAlignment="1" applyProtection="1">
      <alignment horizontal="center"/>
      <protection hidden="1"/>
    </xf>
    <xf numFmtId="0" fontId="11" fillId="34" borderId="46" xfId="0" applyFont="1" applyFill="1" applyBorder="1" applyAlignment="1" applyProtection="1">
      <alignment horizontal="center"/>
      <protection hidden="1"/>
    </xf>
    <xf numFmtId="0" fontId="11" fillId="34" borderId="48" xfId="0" applyFont="1" applyFill="1" applyBorder="1" applyAlignment="1" applyProtection="1">
      <alignment horizontal="center"/>
      <protection hidden="1"/>
    </xf>
    <xf numFmtId="0" fontId="11" fillId="34" borderId="38" xfId="0" applyFont="1" applyFill="1" applyBorder="1" applyAlignment="1" applyProtection="1">
      <alignment horizontal="center"/>
      <protection hidden="1"/>
    </xf>
    <xf numFmtId="0" fontId="9" fillId="33" borderId="57" xfId="0" applyFont="1" applyFill="1" applyBorder="1" applyAlignment="1" applyProtection="1">
      <alignment horizontal="right" vertical="center" shrinkToFit="1"/>
      <protection hidden="1"/>
    </xf>
    <xf numFmtId="0" fontId="9" fillId="33" borderId="48" xfId="0" applyFont="1" applyFill="1" applyBorder="1" applyAlignment="1" applyProtection="1">
      <alignment horizontal="right" vertical="center" shrinkToFit="1"/>
      <protection hidden="1"/>
    </xf>
    <xf numFmtId="0" fontId="9" fillId="33" borderId="38" xfId="0" applyFont="1" applyFill="1" applyBorder="1" applyAlignment="1" applyProtection="1">
      <alignment horizontal="right" vertical="center" shrinkToFit="1"/>
      <protection hidden="1"/>
    </xf>
    <xf numFmtId="0" fontId="11" fillId="34" borderId="29" xfId="0" applyFont="1" applyFill="1" applyBorder="1" applyAlignment="1" applyProtection="1">
      <alignment horizontal="center"/>
      <protection hidden="1"/>
    </xf>
    <xf numFmtId="0" fontId="11" fillId="34" borderId="0" xfId="0" applyFont="1" applyFill="1" applyBorder="1" applyAlignment="1" applyProtection="1">
      <alignment horizontal="center"/>
      <protection hidden="1"/>
    </xf>
    <xf numFmtId="0" fontId="11" fillId="34" borderId="10" xfId="0" applyFont="1" applyFill="1" applyBorder="1" applyAlignment="1" applyProtection="1">
      <alignment horizontal="center"/>
      <protection hidden="1"/>
    </xf>
    <xf numFmtId="0" fontId="9" fillId="33" borderId="21" xfId="0" applyFont="1" applyFill="1" applyBorder="1" applyAlignment="1" applyProtection="1">
      <alignment horizontal="center"/>
      <protection hidden="1"/>
    </xf>
    <xf numFmtId="0" fontId="9" fillId="33" borderId="58" xfId="0" applyFont="1" applyFill="1" applyBorder="1" applyAlignment="1" applyProtection="1">
      <alignment horizontal="center"/>
      <protection hidden="1"/>
    </xf>
    <xf numFmtId="0" fontId="9" fillId="33" borderId="21" xfId="0" applyFont="1" applyFill="1" applyBorder="1" applyAlignment="1" applyProtection="1">
      <alignment/>
      <protection hidden="1"/>
    </xf>
    <xf numFmtId="0" fontId="9" fillId="33" borderId="46" xfId="0" applyFont="1" applyFill="1" applyBorder="1" applyAlignment="1" applyProtection="1">
      <alignment horizontal="left" shrinkToFit="1"/>
      <protection locked="0"/>
    </xf>
    <xf numFmtId="0" fontId="9" fillId="33" borderId="48" xfId="0" applyFont="1" applyFill="1" applyBorder="1" applyAlignment="1" applyProtection="1">
      <alignment horizontal="left" shrinkToFit="1"/>
      <protection locked="0"/>
    </xf>
    <xf numFmtId="0" fontId="9" fillId="33" borderId="38" xfId="0" applyFont="1" applyFill="1" applyBorder="1" applyAlignment="1" applyProtection="1">
      <alignment horizontal="left" shrinkToFit="1"/>
      <protection locked="0"/>
    </xf>
    <xf numFmtId="0" fontId="9" fillId="34" borderId="59" xfId="0" applyFont="1" applyFill="1" applyBorder="1" applyAlignment="1" applyProtection="1">
      <alignment horizontal="center"/>
      <protection hidden="1"/>
    </xf>
    <xf numFmtId="0" fontId="9" fillId="34" borderId="42" xfId="0" applyFont="1" applyFill="1" applyBorder="1" applyAlignment="1" applyProtection="1">
      <alignment horizontal="center"/>
      <protection hidden="1"/>
    </xf>
    <xf numFmtId="0" fontId="9" fillId="34" borderId="16" xfId="0" applyFont="1" applyFill="1" applyBorder="1" applyAlignment="1" applyProtection="1">
      <alignment horizontal="center"/>
      <protection hidden="1"/>
    </xf>
    <xf numFmtId="0" fontId="11" fillId="34" borderId="27" xfId="0" applyFont="1" applyFill="1" applyBorder="1" applyAlignment="1" applyProtection="1">
      <alignment horizontal="center"/>
      <protection hidden="1"/>
    </xf>
    <xf numFmtId="0" fontId="11" fillId="34" borderId="13" xfId="0" applyFont="1" applyFill="1" applyBorder="1" applyAlignment="1" applyProtection="1">
      <alignment horizontal="center"/>
      <protection hidden="1"/>
    </xf>
    <xf numFmtId="0" fontId="11" fillId="34" borderId="12" xfId="0" applyFont="1" applyFill="1" applyBorder="1" applyAlignment="1" applyProtection="1">
      <alignment horizontal="center"/>
      <protection hidden="1"/>
    </xf>
    <xf numFmtId="0" fontId="9" fillId="34" borderId="46" xfId="0" applyFont="1" applyFill="1" applyBorder="1" applyAlignment="1" applyProtection="1">
      <alignment horizontal="center"/>
      <protection hidden="1"/>
    </xf>
    <xf numFmtId="0" fontId="9" fillId="34" borderId="48" xfId="0" applyFont="1" applyFill="1" applyBorder="1" applyAlignment="1" applyProtection="1">
      <alignment horizontal="center"/>
      <protection hidden="1"/>
    </xf>
    <xf numFmtId="0" fontId="9" fillId="34" borderId="31" xfId="0" applyFont="1" applyFill="1" applyBorder="1" applyAlignment="1" applyProtection="1">
      <alignment horizontal="center"/>
      <protection hidden="1"/>
    </xf>
    <xf numFmtId="0" fontId="9" fillId="34" borderId="60" xfId="0" applyFont="1" applyFill="1" applyBorder="1" applyAlignment="1" applyProtection="1">
      <alignment horizontal="right"/>
      <protection hidden="1"/>
    </xf>
    <xf numFmtId="0" fontId="0" fillId="0" borderId="49" xfId="0" applyBorder="1" applyAlignment="1">
      <alignment horizontal="right"/>
    </xf>
    <xf numFmtId="0" fontId="9" fillId="34" borderId="21" xfId="0" applyFont="1" applyFill="1" applyBorder="1" applyAlignment="1" applyProtection="1">
      <alignment horizontal="center"/>
      <protection hidden="1"/>
    </xf>
    <xf numFmtId="0" fontId="9" fillId="42" borderId="61" xfId="0" applyFont="1" applyFill="1" applyBorder="1" applyAlignment="1" applyProtection="1">
      <alignment horizontal="right"/>
      <protection hidden="1"/>
    </xf>
    <xf numFmtId="0" fontId="0" fillId="0" borderId="62" xfId="0" applyBorder="1" applyAlignment="1">
      <alignment horizontal="right"/>
    </xf>
    <xf numFmtId="0" fontId="9" fillId="34" borderId="45" xfId="0" applyFont="1" applyFill="1" applyBorder="1" applyAlignment="1" applyProtection="1">
      <alignment horizontal="center"/>
      <protection hidden="1"/>
    </xf>
    <xf numFmtId="0" fontId="9" fillId="34" borderId="45" xfId="0" applyFont="1" applyFill="1" applyBorder="1" applyAlignment="1" applyProtection="1">
      <alignment horizontal="center" vertical="center"/>
      <protection hidden="1"/>
    </xf>
    <xf numFmtId="0" fontId="23" fillId="33" borderId="46" xfId="0" applyFont="1" applyFill="1" applyBorder="1" applyAlignment="1" applyProtection="1">
      <alignment horizontal="center" shrinkToFit="1"/>
      <protection locked="0"/>
    </xf>
    <xf numFmtId="0" fontId="23" fillId="33" borderId="48" xfId="0" applyFont="1" applyFill="1" applyBorder="1" applyAlignment="1" applyProtection="1">
      <alignment horizontal="center" shrinkToFit="1"/>
      <protection locked="0"/>
    </xf>
    <xf numFmtId="0" fontId="23" fillId="33" borderId="38" xfId="0" applyFont="1" applyFill="1" applyBorder="1" applyAlignment="1" applyProtection="1">
      <alignment horizontal="center" shrinkToFit="1"/>
      <protection locked="0"/>
    </xf>
    <xf numFmtId="0" fontId="9" fillId="33" borderId="46" xfId="0" applyFont="1" applyFill="1" applyBorder="1" applyAlignment="1" applyProtection="1">
      <alignment horizontal="center" shrinkToFit="1"/>
      <protection locked="0"/>
    </xf>
    <xf numFmtId="0" fontId="9" fillId="33" borderId="48" xfId="0" applyFont="1" applyFill="1" applyBorder="1" applyAlignment="1" applyProtection="1">
      <alignment horizontal="center" shrinkToFit="1"/>
      <protection locked="0"/>
    </xf>
    <xf numFmtId="0" fontId="9" fillId="33" borderId="38" xfId="0" applyFont="1" applyFill="1" applyBorder="1" applyAlignment="1" applyProtection="1">
      <alignment horizontal="center" shrinkToFit="1"/>
      <protection locked="0"/>
    </xf>
    <xf numFmtId="0" fontId="18" fillId="33" borderId="46" xfId="0" applyFont="1" applyFill="1" applyBorder="1" applyAlignment="1" applyProtection="1">
      <alignment horizontal="center" shrinkToFit="1"/>
      <protection locked="0"/>
    </xf>
    <xf numFmtId="0" fontId="18" fillId="33" borderId="48" xfId="0" applyFont="1" applyFill="1" applyBorder="1" applyAlignment="1" applyProtection="1">
      <alignment horizontal="center" shrinkToFit="1"/>
      <protection locked="0"/>
    </xf>
    <xf numFmtId="0" fontId="18" fillId="33" borderId="38" xfId="0" applyFont="1" applyFill="1" applyBorder="1" applyAlignment="1" applyProtection="1">
      <alignment horizontal="center" shrinkToFit="1"/>
      <protection locked="0"/>
    </xf>
    <xf numFmtId="0" fontId="22" fillId="33" borderId="46" xfId="0" applyFont="1" applyFill="1" applyBorder="1" applyAlignment="1" applyProtection="1">
      <alignment horizontal="center" shrinkToFit="1"/>
      <protection locked="0"/>
    </xf>
    <xf numFmtId="0" fontId="22" fillId="33" borderId="48" xfId="0" applyFont="1" applyFill="1" applyBorder="1" applyAlignment="1" applyProtection="1">
      <alignment horizontal="center" shrinkToFit="1"/>
      <protection locked="0"/>
    </xf>
    <xf numFmtId="0" fontId="22" fillId="33" borderId="38" xfId="0" applyFont="1" applyFill="1" applyBorder="1" applyAlignment="1" applyProtection="1">
      <alignment horizontal="center" shrinkToFit="1"/>
      <protection locked="0"/>
    </xf>
    <xf numFmtId="0" fontId="7" fillId="33" borderId="46" xfId="0" applyFont="1" applyFill="1" applyBorder="1" applyAlignment="1" applyProtection="1">
      <alignment horizontal="center" shrinkToFit="1"/>
      <protection locked="0"/>
    </xf>
    <xf numFmtId="0" fontId="7" fillId="33" borderId="48" xfId="0" applyFont="1" applyFill="1" applyBorder="1" applyAlignment="1" applyProtection="1">
      <alignment horizontal="center" shrinkToFit="1"/>
      <protection locked="0"/>
    </xf>
    <xf numFmtId="0" fontId="7" fillId="33" borderId="38" xfId="0" applyFont="1" applyFill="1" applyBorder="1" applyAlignment="1" applyProtection="1">
      <alignment horizontal="center" shrinkToFit="1"/>
      <protection locked="0"/>
    </xf>
    <xf numFmtId="0" fontId="15" fillId="34" borderId="46" xfId="0" applyFont="1" applyFill="1" applyBorder="1" applyAlignment="1" applyProtection="1">
      <alignment/>
      <protection hidden="1"/>
    </xf>
    <xf numFmtId="0" fontId="16" fillId="0" borderId="38" xfId="0" applyFont="1" applyBorder="1" applyAlignment="1">
      <alignment/>
    </xf>
    <xf numFmtId="0" fontId="24" fillId="34" borderId="46" xfId="0" applyFont="1" applyFill="1" applyBorder="1" applyAlignment="1" applyProtection="1">
      <alignment shrinkToFit="1"/>
      <protection hidden="1"/>
    </xf>
    <xf numFmtId="0" fontId="24" fillId="0" borderId="38" xfId="0" applyFont="1" applyBorder="1" applyAlignment="1">
      <alignment shrinkToFit="1"/>
    </xf>
    <xf numFmtId="0" fontId="24" fillId="34" borderId="46" xfId="0" applyFont="1" applyFill="1" applyBorder="1" applyAlignment="1" applyProtection="1">
      <alignment/>
      <protection hidden="1"/>
    </xf>
    <xf numFmtId="0" fontId="24" fillId="0" borderId="38" xfId="0" applyFont="1" applyBorder="1" applyAlignment="1">
      <alignment/>
    </xf>
    <xf numFmtId="0" fontId="26" fillId="34" borderId="46" xfId="0" applyFont="1" applyFill="1" applyBorder="1" applyAlignment="1" applyProtection="1">
      <alignment/>
      <protection hidden="1"/>
    </xf>
    <xf numFmtId="0" fontId="26" fillId="0" borderId="38" xfId="0" applyFont="1" applyBorder="1" applyAlignment="1">
      <alignment/>
    </xf>
    <xf numFmtId="0" fontId="11" fillId="34" borderId="20" xfId="0" applyFont="1" applyFill="1" applyBorder="1" applyAlignment="1" applyProtection="1">
      <alignment horizontal="center" vertical="center" textRotation="90"/>
      <protection hidden="1"/>
    </xf>
    <xf numFmtId="0" fontId="21" fillId="34" borderId="46" xfId="0" applyFont="1" applyFill="1" applyBorder="1" applyAlignment="1" applyProtection="1">
      <alignment/>
      <protection hidden="1"/>
    </xf>
    <xf numFmtId="0" fontId="21" fillId="0" borderId="38" xfId="0" applyFont="1" applyBorder="1" applyAlignment="1">
      <alignment/>
    </xf>
    <xf numFmtId="0" fontId="11" fillId="34" borderId="63" xfId="0" applyFont="1" applyFill="1" applyBorder="1" applyAlignment="1" applyProtection="1">
      <alignment horizontal="center" vertical="center"/>
      <protection hidden="1"/>
    </xf>
    <xf numFmtId="0" fontId="11" fillId="34" borderId="39" xfId="0" applyFont="1" applyFill="1" applyBorder="1" applyAlignment="1" applyProtection="1">
      <alignment horizontal="center" vertical="center"/>
      <protection hidden="1"/>
    </xf>
    <xf numFmtId="0" fontId="11" fillId="34" borderId="64" xfId="0" applyFont="1" applyFill="1" applyBorder="1" applyAlignment="1" applyProtection="1">
      <alignment horizontal="center" vertical="center"/>
      <protection hidden="1"/>
    </xf>
    <xf numFmtId="0" fontId="26" fillId="34" borderId="65" xfId="0" applyFont="1" applyFill="1" applyBorder="1" applyAlignment="1" applyProtection="1">
      <alignment/>
      <protection hidden="1"/>
    </xf>
    <xf numFmtId="0" fontId="26" fillId="0" borderId="66" xfId="0" applyFont="1" applyBorder="1" applyAlignment="1">
      <alignment/>
    </xf>
    <xf numFmtId="0" fontId="15" fillId="34" borderId="65" xfId="0" applyFont="1" applyFill="1" applyBorder="1" applyAlignment="1" applyProtection="1">
      <alignment horizontal="center" shrinkToFit="1"/>
      <protection locked="0"/>
    </xf>
    <xf numFmtId="0" fontId="15" fillId="34" borderId="66" xfId="0" applyFont="1" applyFill="1" applyBorder="1" applyAlignment="1" applyProtection="1">
      <alignment horizontal="center" shrinkToFit="1"/>
      <protection locked="0"/>
    </xf>
    <xf numFmtId="0" fontId="25" fillId="34" borderId="46" xfId="0" applyFont="1" applyFill="1" applyBorder="1" applyAlignment="1" applyProtection="1">
      <alignment/>
      <protection hidden="1"/>
    </xf>
    <xf numFmtId="0" fontId="25" fillId="0" borderId="38" xfId="0" applyFont="1" applyBorder="1" applyAlignment="1">
      <alignment/>
    </xf>
    <xf numFmtId="0" fontId="25" fillId="34" borderId="46" xfId="0" applyFont="1" applyFill="1" applyBorder="1" applyAlignment="1" applyProtection="1">
      <alignment shrinkToFit="1"/>
      <protection hidden="1"/>
    </xf>
    <xf numFmtId="0" fontId="25" fillId="0" borderId="38" xfId="0" applyFont="1" applyBorder="1" applyAlignment="1">
      <alignment shrinkToFit="1"/>
    </xf>
    <xf numFmtId="0" fontId="14" fillId="34" borderId="21" xfId="0" applyFont="1" applyFill="1" applyBorder="1" applyAlignment="1" applyProtection="1">
      <alignment horizontal="center" vertical="center" shrinkToFit="1"/>
      <protection locked="0"/>
    </xf>
    <xf numFmtId="0" fontId="9" fillId="34" borderId="21" xfId="0" applyFont="1" applyFill="1" applyBorder="1" applyAlignment="1" applyProtection="1">
      <alignment horizontal="center" vertical="center"/>
      <protection hidden="1"/>
    </xf>
    <xf numFmtId="0" fontId="11" fillId="34" borderId="21" xfId="0" applyFont="1" applyFill="1" applyBorder="1" applyAlignment="1" applyProtection="1">
      <alignment horizontal="center"/>
      <protection hidden="1"/>
    </xf>
    <xf numFmtId="0" fontId="14" fillId="34" borderId="19" xfId="0" applyFont="1" applyFill="1" applyBorder="1" applyAlignment="1" applyProtection="1">
      <alignment horizontal="center" vertical="center" shrinkToFit="1"/>
      <protection locked="0"/>
    </xf>
    <xf numFmtId="0" fontId="14" fillId="34" borderId="67" xfId="0" applyFont="1" applyFill="1" applyBorder="1" applyAlignment="1" applyProtection="1">
      <alignment horizontal="center" vertical="center" shrinkToFit="1"/>
      <protection locked="0"/>
    </xf>
    <xf numFmtId="0" fontId="14" fillId="34" borderId="45" xfId="0" applyFont="1" applyFill="1" applyBorder="1" applyAlignment="1" applyProtection="1">
      <alignment horizontal="center" vertical="center" shrinkToFi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6">
    <dxf>
      <fill>
        <patternFill>
          <bgColor indexed="9"/>
        </patternFill>
      </fill>
    </dxf>
    <dxf>
      <fill>
        <patternFill>
          <bgColor indexed="22"/>
        </patternFill>
      </fill>
    </dxf>
    <dxf>
      <font>
        <b/>
        <i val="0"/>
        <color indexed="17"/>
      </font>
    </dxf>
    <dxf>
      <font>
        <b val="0"/>
        <i/>
        <color indexed="19"/>
      </font>
    </dxf>
    <dxf>
      <font>
        <b val="0"/>
        <i/>
        <strike/>
        <color indexed="10"/>
      </font>
    </dxf>
    <dxf>
      <font>
        <b/>
        <i val="0"/>
        <color indexed="17"/>
      </font>
    </dxf>
    <dxf>
      <font>
        <b val="0"/>
        <i/>
        <color indexed="19"/>
      </font>
    </dxf>
    <dxf>
      <font>
        <b val="0"/>
        <i/>
        <strike/>
        <color indexed="10"/>
      </font>
    </dxf>
    <dxf>
      <font>
        <b val="0"/>
        <i/>
        <u val="double"/>
        <color indexed="10"/>
      </font>
    </dxf>
    <dxf>
      <font>
        <b val="0"/>
        <i/>
        <u val="single"/>
        <color indexed="19"/>
      </font>
    </dxf>
    <dxf>
      <font>
        <b/>
        <i val="0"/>
        <color indexed="17"/>
      </font>
    </dxf>
    <dxf>
      <font>
        <b val="0"/>
        <i/>
        <u val="single"/>
        <color indexed="10"/>
      </font>
    </dxf>
    <dxf>
      <font>
        <b/>
        <i val="0"/>
        <color indexed="17"/>
      </font>
    </dxf>
    <dxf>
      <font>
        <b val="0"/>
        <i/>
        <color indexed="19"/>
      </font>
    </dxf>
    <dxf>
      <font>
        <b val="0"/>
        <i/>
        <u val="none"/>
        <strike/>
        <color indexed="10"/>
      </font>
    </dxf>
    <dxf>
      <font>
        <b val="0"/>
        <i/>
        <color indexed="19"/>
      </font>
    </dxf>
    <dxf>
      <font>
        <b/>
        <i val="0"/>
        <color indexed="17"/>
      </font>
    </dxf>
    <dxf>
      <font>
        <b val="0"/>
        <i/>
        <u val="double"/>
        <color indexed="10"/>
      </font>
    </dxf>
    <dxf>
      <font>
        <b val="0"/>
        <i/>
        <u val="single"/>
        <color indexed="19"/>
      </font>
    </dxf>
    <dxf>
      <font>
        <b/>
        <i val="0"/>
        <color indexed="17"/>
      </font>
    </dxf>
    <dxf>
      <font>
        <b/>
        <i val="0"/>
        <color rgb="FF008000"/>
      </font>
      <border/>
    </dxf>
    <dxf>
      <font>
        <b val="0"/>
        <i/>
        <u val="single"/>
        <color rgb="FF808000"/>
      </font>
      <border/>
    </dxf>
    <dxf>
      <font>
        <b val="0"/>
        <i/>
        <u val="double"/>
        <color rgb="FFFF0000"/>
      </font>
      <border/>
    </dxf>
    <dxf>
      <font>
        <b val="0"/>
        <i/>
        <color rgb="FF808000"/>
      </font>
      <border/>
    </dxf>
    <dxf>
      <font>
        <b val="0"/>
        <i/>
        <u val="none"/>
        <strike/>
        <color rgb="FFFF0000"/>
      </font>
      <border/>
    </dxf>
    <dxf>
      <font>
        <b val="0"/>
        <i/>
        <u val="single"/>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0"/>
  </sheetPr>
  <dimension ref="A1:I47"/>
  <sheetViews>
    <sheetView tabSelected="1" zoomScalePageLayoutView="0" workbookViewId="0" topLeftCell="A1">
      <pane ySplit="4" topLeftCell="A5" activePane="bottomLeft" state="frozen"/>
      <selection pane="topLeft" activeCell="J18" sqref="J18"/>
      <selection pane="bottomLeft" activeCell="A1" sqref="A1:E1"/>
    </sheetView>
  </sheetViews>
  <sheetFormatPr defaultColWidth="9.00390625" defaultRowHeight="12.75"/>
  <cols>
    <col min="1" max="4" width="9.125" style="49" customWidth="1"/>
    <col min="5" max="5" width="9.375" style="49" bestFit="1" customWidth="1"/>
    <col min="6" max="7" width="9.125" style="49" customWidth="1"/>
    <col min="8" max="8" width="9.75390625" style="49" bestFit="1" customWidth="1"/>
    <col min="9" max="9" width="9.25390625" style="49" customWidth="1"/>
    <col min="10" max="16384" width="9.125" style="49" customWidth="1"/>
  </cols>
  <sheetData>
    <row r="1" spans="1:9" ht="24" thickTop="1">
      <c r="A1" s="115" t="s">
        <v>363</v>
      </c>
      <c r="B1" s="116"/>
      <c r="C1" s="116"/>
      <c r="D1" s="116"/>
      <c r="E1" s="116"/>
      <c r="F1" s="85">
        <f>IF(ISBLANK(ИМЯПЕРСОНАЖА),"",ИМЯПЕРСОНАЖА)</f>
      </c>
      <c r="G1" s="30"/>
      <c r="H1" s="30"/>
      <c r="I1" s="31"/>
    </row>
    <row r="2" spans="1:9" ht="16.5" thickBot="1">
      <c r="A2" s="136" t="s">
        <v>364</v>
      </c>
      <c r="B2" s="137"/>
      <c r="C2" s="137"/>
      <c r="D2" s="137"/>
      <c r="E2" s="137"/>
      <c r="F2" s="137"/>
      <c r="G2" s="137"/>
      <c r="H2" s="137"/>
      <c r="I2" s="138"/>
    </row>
    <row r="3" spans="1:9" ht="14.25" thickBot="1" thickTop="1">
      <c r="A3" s="32" t="s">
        <v>10</v>
      </c>
      <c r="B3" s="33"/>
      <c r="C3" s="33"/>
      <c r="D3" s="33"/>
      <c r="E3" s="33"/>
      <c r="F3" s="33"/>
      <c r="G3" s="33"/>
      <c r="H3" s="33"/>
      <c r="I3" s="33"/>
    </row>
    <row r="4" spans="1:9" ht="18.75" thickTop="1">
      <c r="A4" s="117" t="s">
        <v>16</v>
      </c>
      <c r="B4" s="118"/>
      <c r="C4" s="118"/>
      <c r="D4" s="118"/>
      <c r="E4" s="118"/>
      <c r="F4" s="118"/>
      <c r="G4" s="118"/>
      <c r="H4" s="118"/>
      <c r="I4" s="119"/>
    </row>
    <row r="5" spans="1:9" ht="15">
      <c r="A5" s="110" t="s">
        <v>11</v>
      </c>
      <c r="B5" s="111"/>
      <c r="C5" s="120"/>
      <c r="D5" s="120"/>
      <c r="E5" s="121"/>
      <c r="F5" s="33"/>
      <c r="G5" s="34" t="s">
        <v>104</v>
      </c>
      <c r="H5" s="46"/>
      <c r="I5" s="35"/>
    </row>
    <row r="6" spans="1:9" ht="15">
      <c r="A6" s="32"/>
      <c r="B6" s="36" t="s">
        <v>18</v>
      </c>
      <c r="C6" s="4" t="s">
        <v>361</v>
      </c>
      <c r="D6" s="37" t="s">
        <v>19</v>
      </c>
      <c r="E6" s="3"/>
      <c r="F6" s="33"/>
      <c r="G6" s="38" t="s">
        <v>360</v>
      </c>
      <c r="H6" s="47"/>
      <c r="I6" s="39"/>
    </row>
    <row r="7" spans="1:9" ht="15">
      <c r="A7" s="32"/>
      <c r="B7" s="40" t="s">
        <v>20</v>
      </c>
      <c r="C7" s="87"/>
      <c r="D7" s="41" t="s">
        <v>21</v>
      </c>
      <c r="E7" s="86" t="str">
        <f>IF(ISERROR(FLOOR((1*(IF(ПОЛ="Жен.",0.9,IF(ПОЛ="Муж.",1,1.2))*C7+(C7-170)/2)*((IF(ПОЛ="Жен.",0.9,IF(ПОЛ="Муж.",1,1.2))*СИЛ/ЛОВ-1)/5+1)-0)*(ЖИВ/50),1)),"?",FLOOR((1*(IF(ПОЛ="Жен.",0.9,IF(ПОЛ="Муж.",1,1.2))*C7+(C7-170)/2)*0.4*((IF(ПОЛ="Жен.",0.9,IF(ПОЛ="Муж.",1,1.2))*СИЛ/ЛОВ-1)/5+1)-0)*(ЖИВ/50),1))</f>
        <v>?</v>
      </c>
      <c r="F7" s="33"/>
      <c r="G7" s="38" t="s">
        <v>13</v>
      </c>
      <c r="H7" s="48">
        <v>0</v>
      </c>
      <c r="I7" s="39"/>
    </row>
    <row r="8" spans="1:9" ht="15">
      <c r="A8" s="32"/>
      <c r="B8" s="33"/>
      <c r="C8" s="33"/>
      <c r="D8" s="33"/>
      <c r="E8" s="33"/>
      <c r="F8" s="33"/>
      <c r="G8" s="38" t="s">
        <v>14</v>
      </c>
      <c r="H8" s="1">
        <f>FLOOR((500+SQRT(2000*H7+500^2))/(1000),1)</f>
        <v>1</v>
      </c>
      <c r="I8" s="39"/>
    </row>
    <row r="9" spans="1:9" ht="15">
      <c r="A9" s="32"/>
      <c r="B9" s="122" t="s">
        <v>362</v>
      </c>
      <c r="C9" s="123"/>
      <c r="D9" s="124"/>
      <c r="E9" s="125"/>
      <c r="F9" s="33"/>
      <c r="G9" s="135" t="s">
        <v>17</v>
      </c>
      <c r="H9" s="111"/>
      <c r="I9" s="2">
        <f>H8*(1000*H8+1000)/2</f>
        <v>1000</v>
      </c>
    </row>
    <row r="10" spans="1:9" ht="12.75">
      <c r="A10" s="32"/>
      <c r="B10" s="33"/>
      <c r="C10" s="33"/>
      <c r="D10" s="33"/>
      <c r="E10" s="33"/>
      <c r="F10" s="33"/>
      <c r="G10" s="33"/>
      <c r="H10" s="33"/>
      <c r="I10" s="39"/>
    </row>
    <row r="11" spans="1:9" ht="15">
      <c r="A11" s="32"/>
      <c r="B11" s="132" t="s">
        <v>12</v>
      </c>
      <c r="C11" s="133"/>
      <c r="D11" s="133"/>
      <c r="E11" s="133"/>
      <c r="F11" s="133"/>
      <c r="G11" s="133"/>
      <c r="H11" s="134"/>
      <c r="I11" s="39"/>
    </row>
    <row r="12" spans="1:9" ht="12.75" customHeight="1">
      <c r="A12" s="32"/>
      <c r="B12" s="126"/>
      <c r="C12" s="127"/>
      <c r="D12" s="127"/>
      <c r="E12" s="127"/>
      <c r="F12" s="127"/>
      <c r="G12" s="127"/>
      <c r="H12" s="128"/>
      <c r="I12" s="39"/>
    </row>
    <row r="13" spans="1:9" ht="12.75">
      <c r="A13" s="32"/>
      <c r="B13" s="126"/>
      <c r="C13" s="127"/>
      <c r="D13" s="127"/>
      <c r="E13" s="127"/>
      <c r="F13" s="127"/>
      <c r="G13" s="127"/>
      <c r="H13" s="128"/>
      <c r="I13" s="39"/>
    </row>
    <row r="14" spans="1:9" ht="12.75">
      <c r="A14" s="32"/>
      <c r="B14" s="126"/>
      <c r="C14" s="127"/>
      <c r="D14" s="127"/>
      <c r="E14" s="127"/>
      <c r="F14" s="127"/>
      <c r="G14" s="127"/>
      <c r="H14" s="128"/>
      <c r="I14" s="39"/>
    </row>
    <row r="15" spans="1:9" ht="12.75">
      <c r="A15" s="32"/>
      <c r="B15" s="129"/>
      <c r="C15" s="130"/>
      <c r="D15" s="130"/>
      <c r="E15" s="130"/>
      <c r="F15" s="130"/>
      <c r="G15" s="130"/>
      <c r="H15" s="131"/>
      <c r="I15" s="39"/>
    </row>
    <row r="16" spans="1:9" ht="12.75" customHeight="1">
      <c r="A16" s="32"/>
      <c r="B16" s="33"/>
      <c r="C16" s="33"/>
      <c r="D16" s="33"/>
      <c r="E16" s="33"/>
      <c r="F16" s="33"/>
      <c r="G16" s="33"/>
      <c r="H16" s="33"/>
      <c r="I16" s="39"/>
    </row>
    <row r="17" spans="1:9" ht="15">
      <c r="A17" s="32"/>
      <c r="B17" s="132" t="s">
        <v>15</v>
      </c>
      <c r="C17" s="133"/>
      <c r="D17" s="133"/>
      <c r="E17" s="133"/>
      <c r="F17" s="133"/>
      <c r="G17" s="133"/>
      <c r="H17" s="134"/>
      <c r="I17" s="39"/>
    </row>
    <row r="18" spans="1:9" ht="12.75">
      <c r="A18" s="32"/>
      <c r="B18" s="126"/>
      <c r="C18" s="127"/>
      <c r="D18" s="127"/>
      <c r="E18" s="127"/>
      <c r="F18" s="127"/>
      <c r="G18" s="139"/>
      <c r="H18" s="140"/>
      <c r="I18" s="39"/>
    </row>
    <row r="19" spans="1:9" ht="12.75">
      <c r="A19" s="32"/>
      <c r="B19" s="126"/>
      <c r="C19" s="127"/>
      <c r="D19" s="127"/>
      <c r="E19" s="127"/>
      <c r="F19" s="127"/>
      <c r="G19" s="139"/>
      <c r="H19" s="140"/>
      <c r="I19" s="39"/>
    </row>
    <row r="20" spans="1:9" ht="12.75">
      <c r="A20" s="32"/>
      <c r="B20" s="126"/>
      <c r="C20" s="127"/>
      <c r="D20" s="127"/>
      <c r="E20" s="127"/>
      <c r="F20" s="127"/>
      <c r="G20" s="139"/>
      <c r="H20" s="140"/>
      <c r="I20" s="39"/>
    </row>
    <row r="21" spans="1:9" ht="12.75">
      <c r="A21" s="32"/>
      <c r="B21" s="126"/>
      <c r="C21" s="127"/>
      <c r="D21" s="127"/>
      <c r="E21" s="127"/>
      <c r="F21" s="127"/>
      <c r="G21" s="139"/>
      <c r="H21" s="140"/>
      <c r="I21" s="39"/>
    </row>
    <row r="22" spans="1:9" ht="12.75">
      <c r="A22" s="32"/>
      <c r="B22" s="126"/>
      <c r="C22" s="127"/>
      <c r="D22" s="127"/>
      <c r="E22" s="127"/>
      <c r="F22" s="127"/>
      <c r="G22" s="139"/>
      <c r="H22" s="140"/>
      <c r="I22" s="39"/>
    </row>
    <row r="23" spans="1:9" ht="12.75">
      <c r="A23" s="32"/>
      <c r="B23" s="126"/>
      <c r="C23" s="127"/>
      <c r="D23" s="127"/>
      <c r="E23" s="127"/>
      <c r="F23" s="127"/>
      <c r="G23" s="139"/>
      <c r="H23" s="140"/>
      <c r="I23" s="39"/>
    </row>
    <row r="24" spans="1:9" ht="12.75">
      <c r="A24" s="32"/>
      <c r="B24" s="126"/>
      <c r="C24" s="127"/>
      <c r="D24" s="127"/>
      <c r="E24" s="127"/>
      <c r="F24" s="127"/>
      <c r="G24" s="139"/>
      <c r="H24" s="140"/>
      <c r="I24" s="39"/>
    </row>
    <row r="25" spans="1:9" ht="12.75">
      <c r="A25" s="32"/>
      <c r="B25" s="126"/>
      <c r="C25" s="127"/>
      <c r="D25" s="127"/>
      <c r="E25" s="127"/>
      <c r="F25" s="127"/>
      <c r="G25" s="139"/>
      <c r="H25" s="140"/>
      <c r="I25" s="39"/>
    </row>
    <row r="26" spans="1:9" ht="12.75">
      <c r="A26" s="32"/>
      <c r="B26" s="126"/>
      <c r="C26" s="127"/>
      <c r="D26" s="127"/>
      <c r="E26" s="127"/>
      <c r="F26" s="127"/>
      <c r="G26" s="139"/>
      <c r="H26" s="140"/>
      <c r="I26" s="39"/>
    </row>
    <row r="27" spans="1:9" ht="12.75">
      <c r="A27" s="32"/>
      <c r="B27" s="126"/>
      <c r="C27" s="127"/>
      <c r="D27" s="127"/>
      <c r="E27" s="127"/>
      <c r="F27" s="127"/>
      <c r="G27" s="139"/>
      <c r="H27" s="140"/>
      <c r="I27" s="39"/>
    </row>
    <row r="28" spans="1:9" ht="12.75">
      <c r="A28" s="32"/>
      <c r="B28" s="126"/>
      <c r="C28" s="127"/>
      <c r="D28" s="127"/>
      <c r="E28" s="127"/>
      <c r="F28" s="127"/>
      <c r="G28" s="139"/>
      <c r="H28" s="140"/>
      <c r="I28" s="39"/>
    </row>
    <row r="29" spans="1:9" ht="12.75">
      <c r="A29" s="32"/>
      <c r="B29" s="126"/>
      <c r="C29" s="127"/>
      <c r="D29" s="127"/>
      <c r="E29" s="127"/>
      <c r="F29" s="127"/>
      <c r="G29" s="139"/>
      <c r="H29" s="140"/>
      <c r="I29" s="39"/>
    </row>
    <row r="30" spans="1:9" ht="12.75">
      <c r="A30" s="32"/>
      <c r="B30" s="126"/>
      <c r="C30" s="127"/>
      <c r="D30" s="127"/>
      <c r="E30" s="127"/>
      <c r="F30" s="127"/>
      <c r="G30" s="139"/>
      <c r="H30" s="140"/>
      <c r="I30" s="39"/>
    </row>
    <row r="31" spans="1:9" ht="12.75">
      <c r="A31" s="32"/>
      <c r="B31" s="126"/>
      <c r="C31" s="127"/>
      <c r="D31" s="127"/>
      <c r="E31" s="127"/>
      <c r="F31" s="127"/>
      <c r="G31" s="139"/>
      <c r="H31" s="140"/>
      <c r="I31" s="39"/>
    </row>
    <row r="32" spans="1:9" ht="12.75">
      <c r="A32" s="32"/>
      <c r="B32" s="126"/>
      <c r="C32" s="127"/>
      <c r="D32" s="127"/>
      <c r="E32" s="127"/>
      <c r="F32" s="127"/>
      <c r="G32" s="139"/>
      <c r="H32" s="140"/>
      <c r="I32" s="39"/>
    </row>
    <row r="33" spans="1:9" ht="12.75">
      <c r="A33" s="32"/>
      <c r="B33" s="126"/>
      <c r="C33" s="127"/>
      <c r="D33" s="127"/>
      <c r="E33" s="127"/>
      <c r="F33" s="127"/>
      <c r="G33" s="139"/>
      <c r="H33" s="140"/>
      <c r="I33" s="39"/>
    </row>
    <row r="34" spans="1:9" ht="12.75">
      <c r="A34" s="32"/>
      <c r="B34" s="126"/>
      <c r="C34" s="127"/>
      <c r="D34" s="127"/>
      <c r="E34" s="127"/>
      <c r="F34" s="127"/>
      <c r="G34" s="139"/>
      <c r="H34" s="140"/>
      <c r="I34" s="39"/>
    </row>
    <row r="35" spans="1:9" ht="12.75">
      <c r="A35" s="32"/>
      <c r="B35" s="126"/>
      <c r="C35" s="127"/>
      <c r="D35" s="127"/>
      <c r="E35" s="127"/>
      <c r="F35" s="127"/>
      <c r="G35" s="139"/>
      <c r="H35" s="140"/>
      <c r="I35" s="39"/>
    </row>
    <row r="36" spans="1:9" ht="12.75">
      <c r="A36" s="32"/>
      <c r="B36" s="126"/>
      <c r="C36" s="127"/>
      <c r="D36" s="127"/>
      <c r="E36" s="127"/>
      <c r="F36" s="127"/>
      <c r="G36" s="139"/>
      <c r="H36" s="140"/>
      <c r="I36" s="39"/>
    </row>
    <row r="37" spans="1:9" ht="12.75">
      <c r="A37" s="32"/>
      <c r="B37" s="126"/>
      <c r="C37" s="127"/>
      <c r="D37" s="127"/>
      <c r="E37" s="127"/>
      <c r="F37" s="127"/>
      <c r="G37" s="139"/>
      <c r="H37" s="140"/>
      <c r="I37" s="39"/>
    </row>
    <row r="38" spans="1:9" ht="12.75">
      <c r="A38" s="32"/>
      <c r="B38" s="126"/>
      <c r="C38" s="127"/>
      <c r="D38" s="127"/>
      <c r="E38" s="127"/>
      <c r="F38" s="127"/>
      <c r="G38" s="139"/>
      <c r="H38" s="140"/>
      <c r="I38" s="39"/>
    </row>
    <row r="39" spans="1:9" ht="12.75">
      <c r="A39" s="32"/>
      <c r="B39" s="126"/>
      <c r="C39" s="127"/>
      <c r="D39" s="127"/>
      <c r="E39" s="127"/>
      <c r="F39" s="127"/>
      <c r="G39" s="139"/>
      <c r="H39" s="140"/>
      <c r="I39" s="39"/>
    </row>
    <row r="40" spans="1:9" ht="12.75">
      <c r="A40" s="32"/>
      <c r="B40" s="129"/>
      <c r="C40" s="130"/>
      <c r="D40" s="130"/>
      <c r="E40" s="130"/>
      <c r="F40" s="130"/>
      <c r="G40" s="141"/>
      <c r="H40" s="142"/>
      <c r="I40" s="39"/>
    </row>
    <row r="41" spans="1:9" ht="12.75">
      <c r="A41" s="32"/>
      <c r="B41" s="33"/>
      <c r="C41" s="33"/>
      <c r="D41" s="33"/>
      <c r="E41" s="33"/>
      <c r="F41" s="33"/>
      <c r="G41" s="33"/>
      <c r="H41" s="33"/>
      <c r="I41" s="39"/>
    </row>
    <row r="42" spans="1:9" ht="15">
      <c r="A42" s="32"/>
      <c r="B42" s="132" t="s">
        <v>22</v>
      </c>
      <c r="C42" s="133"/>
      <c r="D42" s="133"/>
      <c r="E42" s="133"/>
      <c r="F42" s="133"/>
      <c r="G42" s="133"/>
      <c r="H42" s="134"/>
      <c r="I42" s="39"/>
    </row>
    <row r="43" spans="1:9" ht="12.75">
      <c r="A43" s="32"/>
      <c r="B43" s="112"/>
      <c r="C43" s="113"/>
      <c r="D43" s="114"/>
      <c r="E43" s="33"/>
      <c r="F43" s="112"/>
      <c r="G43" s="113"/>
      <c r="H43" s="114"/>
      <c r="I43" s="39"/>
    </row>
    <row r="44" spans="1:9" ht="12.75">
      <c r="A44" s="32"/>
      <c r="B44" s="112"/>
      <c r="C44" s="113"/>
      <c r="D44" s="114"/>
      <c r="E44" s="33"/>
      <c r="F44" s="112"/>
      <c r="G44" s="113"/>
      <c r="H44" s="114"/>
      <c r="I44" s="39"/>
    </row>
    <row r="45" spans="1:9" ht="12.75">
      <c r="A45" s="32"/>
      <c r="B45" s="112"/>
      <c r="C45" s="113"/>
      <c r="D45" s="114"/>
      <c r="E45" s="33"/>
      <c r="F45" s="112"/>
      <c r="G45" s="113"/>
      <c r="H45" s="114"/>
      <c r="I45" s="39"/>
    </row>
    <row r="46" spans="1:9" ht="12.75">
      <c r="A46" s="32"/>
      <c r="B46" s="112"/>
      <c r="C46" s="113"/>
      <c r="D46" s="114"/>
      <c r="E46" s="42"/>
      <c r="F46" s="112"/>
      <c r="G46" s="113"/>
      <c r="H46" s="114"/>
      <c r="I46" s="39"/>
    </row>
    <row r="47" spans="1:9" ht="13.5" thickBot="1">
      <c r="A47" s="43"/>
      <c r="B47" s="44"/>
      <c r="C47" s="44"/>
      <c r="D47" s="44"/>
      <c r="E47" s="44"/>
      <c r="F47" s="44"/>
      <c r="G47" s="44"/>
      <c r="H47" s="44"/>
      <c r="I47" s="45"/>
    </row>
    <row r="48" ht="13.5" thickTop="1"/>
  </sheetData>
  <sheetProtection selectLockedCells="1"/>
  <mergeCells count="21">
    <mergeCell ref="B43:D43"/>
    <mergeCell ref="A2:I2"/>
    <mergeCell ref="B45:D45"/>
    <mergeCell ref="B46:D46"/>
    <mergeCell ref="F45:H45"/>
    <mergeCell ref="F46:H46"/>
    <mergeCell ref="B17:H17"/>
    <mergeCell ref="B18:H40"/>
    <mergeCell ref="B42:H42"/>
    <mergeCell ref="F43:H43"/>
    <mergeCell ref="F44:H44"/>
    <mergeCell ref="A5:B5"/>
    <mergeCell ref="B44:D44"/>
    <mergeCell ref="A1:E1"/>
    <mergeCell ref="A4:I4"/>
    <mergeCell ref="C5:E5"/>
    <mergeCell ref="B9:C9"/>
    <mergeCell ref="D9:E9"/>
    <mergeCell ref="B12:H15"/>
    <mergeCell ref="B11:H11"/>
    <mergeCell ref="G9:H9"/>
  </mergeCells>
  <dataValidations count="10">
    <dataValidation type="list" showErrorMessage="1" promptTitle="Выберите одну из рас" errorTitle="Неверная раса" error="Необходимо выбрать один из допустимых вариантов расы игрового персонажа" sqref="H5">
      <formula1>СПИСОКРАС</formula1>
    </dataValidation>
    <dataValidation type="list" showErrorMessage="1" promptTitle="Выберите класс" prompt="Агенты: &quot;Чистильщик&quot;, &quot;Призрак&quot;, Особый агент&#10;Сталкеры: Наемник, Бандит, Авантюрист&#10;Сотрудники Здания: Ученый, Охранник" errorTitle="Неверный класс" error="Необходимо выбрать один из правильных вариантов класса персонажа" sqref="H6">
      <formula1>СПИСОККЛАССОВ</formula1>
    </dataValidation>
    <dataValidation allowBlank="1" promptTitle="Пол персонажа" prompt="Выберите пол персонажа из списка" errorTitle="Неверный пол" error="Необходимо выбрать один из возможных вариантов полов. Не стоит особенно изощряться, в конце концов это РПГ а не настольная версия КамаСутры" sqref="C6"/>
    <dataValidation type="whole" allowBlank="1" showInputMessage="1" showErrorMessage="1" promptTitle="Рост персонажа" prompt="Введите значение между 20 и 300 (рост выражается в сантиметрах)" errorTitle="Неверный формат" error="Рост должен выражаться целым числом от 20 до 300" sqref="C7">
      <formula1>20</formula1>
      <formula2>300</formula2>
    </dataValidation>
    <dataValidation type="whole" operator="greaterThan" allowBlank="1" showInputMessage="1" showErrorMessage="1" promptTitle="Возраст вашего персонажа" prompt="...не может выражаться отрицательным числом ;)" errorTitle="Неверный формат" error="Возраст должен быть целым числом больше 0" sqref="E6">
      <formula1>0</formula1>
    </dataValidation>
    <dataValidation type="whole" operator="greaterThan" allowBlank="1" showInputMessage="1" showErrorMessage="1" promptTitle="Значение опыта персонажа" prompt="Персонаж имеет 0 опыта в начале игры и затем повышает его при убийстве врагов и по мере выполнения квестов" errorTitle="Неверный формат" error="Опыт должен выражаться целым числом, большим или равным 0" sqref="H7">
      <formula1>-1</formula1>
    </dataValidation>
    <dataValidation type="textLength" operator="lessThan" allowBlank="1" showInputMessage="1" showErrorMessage="1" promptTitle="Введите имя вашего персонажа" prompt="Имя не может быть длиннее 50 символов, и, желательно, использовать русские символы, в случае если это не оправдано расой персонажа или иными условиями" errorTitle="Ошибка!" error="Слишком длинное имя!" sqref="C5:E5">
      <formula1>50</formula1>
    </dataValidation>
    <dataValidation allowBlank="1" showInputMessage="1" showErrorMessage="1" promptTitle="Внешность и характер" prompt="Введите художественное описание сюда" sqref="B12:H15"/>
    <dataValidation allowBlank="1" showInputMessage="1" showErrorMessage="1" promptTitle="Биография" prompt="Введите сюда предысторию персонажа" sqref="B18:H40"/>
    <dataValidation allowBlank="1" showErrorMessage="1" promptTitle="Организация" prompt="Заполните эту графу, если персонаж состоит в каком то объединении, кампании, обществе" sqref="D9:E9"/>
  </dataValidations>
  <printOptions/>
  <pageMargins left="0.75" right="0.75" top="1"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indexed="52"/>
  </sheetPr>
  <dimension ref="A1:I46"/>
  <sheetViews>
    <sheetView zoomScalePageLayoutView="0" workbookViewId="0" topLeftCell="A1">
      <pane ySplit="4" topLeftCell="A5" activePane="bottomLeft" state="frozen"/>
      <selection pane="topLeft" activeCell="A1" sqref="A1"/>
      <selection pane="bottomLeft" activeCell="A2" sqref="A2:I2"/>
    </sheetView>
  </sheetViews>
  <sheetFormatPr defaultColWidth="9.00390625" defaultRowHeight="12.75"/>
  <cols>
    <col min="1" max="2" width="9.125" style="49" customWidth="1"/>
    <col min="3" max="7" width="9.25390625" style="49" bestFit="1" customWidth="1"/>
    <col min="8" max="8" width="10.875" style="49" bestFit="1" customWidth="1"/>
    <col min="9" max="10" width="9.125" style="49" customWidth="1"/>
    <col min="11" max="11" width="10.25390625" style="49" bestFit="1" customWidth="1"/>
    <col min="12" max="16384" width="9.125" style="49" customWidth="1"/>
  </cols>
  <sheetData>
    <row r="1" spans="1:9" ht="24" thickTop="1">
      <c r="A1" s="115" t="s">
        <v>363</v>
      </c>
      <c r="B1" s="116"/>
      <c r="C1" s="116"/>
      <c r="D1" s="116"/>
      <c r="E1" s="116"/>
      <c r="F1" s="85">
        <f>IF(ISBLANK(ИМЯПЕРСОНАЖА),"",ИМЯПЕРСОНАЖА)</f>
      </c>
      <c r="G1" s="30"/>
      <c r="H1" s="30"/>
      <c r="I1" s="31"/>
    </row>
    <row r="2" spans="1:9" ht="16.5" thickBot="1">
      <c r="A2" s="136" t="s">
        <v>95</v>
      </c>
      <c r="B2" s="137"/>
      <c r="C2" s="137"/>
      <c r="D2" s="137"/>
      <c r="E2" s="137"/>
      <c r="F2" s="137"/>
      <c r="G2" s="137"/>
      <c r="H2" s="137"/>
      <c r="I2" s="138"/>
    </row>
    <row r="3" spans="1:9" ht="14.25" thickBot="1" thickTop="1">
      <c r="A3" s="32" t="str">
        <f>ВЕРСИЯ</f>
        <v>Версия чарлиста: 4.1.0.1</v>
      </c>
      <c r="B3" s="56"/>
      <c r="C3" s="56"/>
      <c r="D3" s="56"/>
      <c r="E3" s="56"/>
      <c r="F3" s="56"/>
      <c r="G3" s="56"/>
      <c r="H3" s="56"/>
      <c r="I3" s="57"/>
    </row>
    <row r="4" spans="1:9" ht="18.75" thickTop="1">
      <c r="A4" s="117" t="s">
        <v>45</v>
      </c>
      <c r="B4" s="118"/>
      <c r="C4" s="118"/>
      <c r="D4" s="118"/>
      <c r="E4" s="118"/>
      <c r="F4" s="118"/>
      <c r="G4" s="118"/>
      <c r="H4" s="118"/>
      <c r="I4" s="119"/>
    </row>
    <row r="5" spans="1:9" ht="12.75">
      <c r="A5" s="164" t="s">
        <v>73</v>
      </c>
      <c r="B5" s="165"/>
      <c r="C5" s="165"/>
      <c r="D5" s="51">
        <v>0</v>
      </c>
      <c r="E5" s="58"/>
      <c r="F5" s="163" t="s">
        <v>78</v>
      </c>
      <c r="G5" s="163"/>
      <c r="H5" s="163"/>
      <c r="I5" s="12">
        <f>СТАРТХАР+IF(ISERROR(VLOOKUP(РАСА,ТАБЛИЦАРАС,2,FALSE)),0,VLOOKUP(РАСА,ТАБЛИЦАРАС,2,FALSE))-C7-C8-C9-C10-C11-C14-C12-C13+D5+IF(ISERROR(MATCH("Интенсивная тренировка",ВЫБРАННЫЕУМЕНИЯ,0)),0,10)+IF(ISERROR(MATCH("Тренировка Силы",ВЫБРАННЫЕУМЕНИЯ,0)),0,10)+IF(ISERROR(MATCH("Общительность",ВЫБРАННЫЕУМЕНИЯ,0)),0,10)+IF(ISERROR(MATCH("Ухоженность",ВЫБРАННЫЕУМЕНИЯ,0)),0,10)+IF(ISERROR(MATCH("Тренированные рефлексы",ВЫБРАННЫЕУМЕНИЯ,0)),0,10)+IF(ISERROR(MATCH("Упрямство",ВЫБРАННЫЕУМЕНИЯ,0)),0,10)+IF(ISERROR(MATCH("Здоровый образ жизни",ВЫБРАННЫЕУМЕНИЯ,0)),0,10)+IF(ISERROR(MATCH("Наблюдательность",ВЫБРАННЫЕУМЕНИЯ,0)),0,10)+IF(ISERROR(MATCH("Начитанность",ВЫБРАННЫЕУМЕНИЯ,0)),0,10)+IF(ISERROR(MATCH("Предрасположенность",ВЫБРАННЫЕУМЕНИЯ,0)),0,10)+IF(ISERROR(MATCH("Гипертрофированное качество",ВЫБРАННЫЕУМЕНИЯ,0)),0,10)</f>
        <v>400</v>
      </c>
    </row>
    <row r="6" spans="1:9" ht="15.75">
      <c r="A6" s="32"/>
      <c r="B6" s="160" t="s">
        <v>23</v>
      </c>
      <c r="C6" s="161"/>
      <c r="D6" s="161"/>
      <c r="E6" s="161"/>
      <c r="F6" s="161"/>
      <c r="G6" s="161"/>
      <c r="H6" s="162"/>
      <c r="I6" s="39"/>
    </row>
    <row r="7" spans="1:9" ht="20.25">
      <c r="A7" s="32"/>
      <c r="B7" s="59" t="s">
        <v>24</v>
      </c>
      <c r="C7" s="52"/>
      <c r="D7" s="60"/>
      <c r="E7" s="88"/>
      <c r="F7" s="169" t="s">
        <v>26</v>
      </c>
      <c r="G7" s="170"/>
      <c r="H7" s="104">
        <f>C7+IF(ISERROR(MATCH("Хабар!",ВЫБРАННЫЕУМЕНИЯ,0)),0,IF(СИЛ&gt;=60,20,10))</f>
        <v>0</v>
      </c>
      <c r="I7" s="39"/>
    </row>
    <row r="8" spans="1:9" ht="20.25">
      <c r="A8" s="32"/>
      <c r="B8" s="97" t="s">
        <v>27</v>
      </c>
      <c r="C8" s="100"/>
      <c r="D8" s="60" t="s">
        <v>28</v>
      </c>
      <c r="E8" s="11">
        <f>FLOOR(((C8+(ЖИВ/10*УРОВЕНЬ-ЖИВ/10))*IF(КЛАСС="Воитель",1.5,1)+FLOOR(IF(ISERROR(MATCH("Попал в аномалию",ВЫБРАННЫЕУМЕНИЯ,0)),0,-10),1))*IF(ISERROR(MATCH("Живучий",ВЫБРАННЫЕУМЕНИЯ,0)),1,1.5),1)</f>
        <v>0</v>
      </c>
      <c r="F8" s="170" t="s">
        <v>25</v>
      </c>
      <c r="G8" s="171"/>
      <c r="H8" s="99">
        <f>ЖИВ/10+12</f>
        <v>12</v>
      </c>
      <c r="I8" s="39"/>
    </row>
    <row r="9" spans="1:9" ht="20.25">
      <c r="A9" s="32"/>
      <c r="B9" s="62" t="s">
        <v>29</v>
      </c>
      <c r="C9" s="52"/>
      <c r="D9" s="63" t="s">
        <v>30</v>
      </c>
      <c r="E9" s="10">
        <f>ROUNDDOWN(5+C9/20,0)</f>
        <v>5</v>
      </c>
      <c r="F9" s="169" t="s">
        <v>255</v>
      </c>
      <c r="G9" s="170"/>
      <c r="H9" s="24">
        <f>IF(ISERROR(MATCH("Уклонение",ВЫБРАННЫЕУМЕНИЯ,0)),0,(ЛОВ+I9)*IF(ISERROR(MATCH("Молниеносное уклонение",ВЫБРАННЫЕУМЕНИЯ,0)),1,2)*1000)+IF(ISERROR(MATCH("Уклонение от выстрелов",ВЫБРАННЫЕУМЕНИЯ,0)),0,(ЛОВ+I9)*IF(ISERROR(MATCH("Молниеносное уклонение",ВЫБРАННЫЕУМЕНИЯ,0)),1,2))</f>
        <v>0</v>
      </c>
      <c r="I9" s="39"/>
    </row>
    <row r="10" spans="1:9" ht="20.25">
      <c r="A10" s="32"/>
      <c r="B10" s="62" t="s">
        <v>31</v>
      </c>
      <c r="C10" s="52"/>
      <c r="D10" s="60"/>
      <c r="E10" s="61" t="s">
        <v>32</v>
      </c>
      <c r="F10" s="7">
        <f>C10/100</f>
        <v>0</v>
      </c>
      <c r="G10" s="64" t="s">
        <v>80</v>
      </c>
      <c r="H10" s="9">
        <f>25*ВОС/100+(ВОС/2)</f>
        <v>0</v>
      </c>
      <c r="I10" s="39"/>
    </row>
    <row r="11" spans="1:9" ht="20.25">
      <c r="A11" s="32"/>
      <c r="B11" s="62" t="s">
        <v>33</v>
      </c>
      <c r="C11" s="52"/>
      <c r="D11" s="60"/>
      <c r="E11" s="106" t="s">
        <v>367</v>
      </c>
      <c r="F11" s="8">
        <f>FLOOR(IF(ISERROR(MATCH("Репутация",ВЫБРАННЫЕУМЕНИЯ,0)),0,C11/20)+IF(ISERROR(MATCH("Авторитет",ВЫБРАННЫЕУМЕНИЯ,0)),0,2),1)</f>
        <v>0</v>
      </c>
      <c r="G11" s="107" t="s">
        <v>368</v>
      </c>
      <c r="H11" s="108">
        <f>20-ОБА/10*IF(ISERROR(MATCH("Деловая хватка",ВЫБРАННЫЕУМЕНИЯ,0)),1,2)*IF(ISERROR(MATCH("Репутация",ВЫБРАННЫЕУМЕНИЯ,0)),1,УРОВЕНЬ/10+1)</f>
        <v>20</v>
      </c>
      <c r="I11" s="39"/>
    </row>
    <row r="12" spans="1:9" ht="20.25">
      <c r="A12" s="32"/>
      <c r="B12" s="62" t="s">
        <v>35</v>
      </c>
      <c r="C12" s="52"/>
      <c r="D12" s="60"/>
      <c r="E12" s="106" t="s">
        <v>366</v>
      </c>
      <c r="F12" s="105">
        <f>IF(ISERROR(MATCH("Псионик",ВЫБРАННЫЕУМЕНИЯ,0)),0,FLOOR(ВОЛ+(ВОЛ/10*УРОВЕНЬ-ВОЛ/10),1))</f>
        <v>0</v>
      </c>
      <c r="G12" s="65" t="s">
        <v>365</v>
      </c>
      <c r="H12" s="6">
        <f>IF(ISERROR(MATCH("Псионик",ВЫБРАННЫЕУМЕНИЯ,0)),0,FLOOR(ВОЛ*УРОВЕНЬ/10,1))</f>
        <v>0</v>
      </c>
      <c r="I12" s="39"/>
    </row>
    <row r="13" spans="1:9" ht="20.25">
      <c r="A13" s="32"/>
      <c r="B13" s="66" t="s">
        <v>34</v>
      </c>
      <c r="C13" s="53"/>
      <c r="D13" s="178" t="s">
        <v>129</v>
      </c>
      <c r="E13" s="179"/>
      <c r="F13" s="179"/>
      <c r="G13" s="89">
        <f>IF(ISERROR(INDEX(ОБЛАСТЬНАВЫКОВ,MATCH("Знание зоны",ВЫБРАННЫЕНАВЫКИ,0),3)),(0.25*ИНТ),(INDEX(ОБЛАСТЬНАВЫКОВ,MATCH("Знание зоны",ВЫБРАННЫЕНАВЫКИ,0),3)*0.25+0.25)*ИНТ)</f>
        <v>0</v>
      </c>
      <c r="H13" s="67"/>
      <c r="I13" s="39"/>
    </row>
    <row r="14" spans="1:9" ht="20.25">
      <c r="A14" s="32"/>
      <c r="B14" s="62" t="s">
        <v>165</v>
      </c>
      <c r="C14" s="52"/>
      <c r="D14" s="181" t="s">
        <v>166</v>
      </c>
      <c r="E14" s="182"/>
      <c r="F14" s="101">
        <f>УДА/1000</f>
        <v>0</v>
      </c>
      <c r="G14" s="102"/>
      <c r="H14" s="103"/>
      <c r="I14" s="39"/>
    </row>
    <row r="15" spans="1:9" ht="12.75">
      <c r="A15" s="32"/>
      <c r="B15" s="33"/>
      <c r="C15" s="33"/>
      <c r="D15" s="33"/>
      <c r="E15" s="33"/>
      <c r="F15" s="33"/>
      <c r="G15" s="33"/>
      <c r="H15" s="33"/>
      <c r="I15" s="39"/>
    </row>
    <row r="16" spans="1:9" ht="15.75">
      <c r="A16" s="32"/>
      <c r="B16" s="172" t="s">
        <v>84</v>
      </c>
      <c r="C16" s="173"/>
      <c r="D16" s="173"/>
      <c r="E16" s="173"/>
      <c r="F16" s="173"/>
      <c r="G16" s="173"/>
      <c r="H16" s="174"/>
      <c r="I16" s="39"/>
    </row>
    <row r="17" spans="1:9" ht="12.75">
      <c r="A17" s="32"/>
      <c r="B17" s="184" t="s">
        <v>37</v>
      </c>
      <c r="C17" s="184"/>
      <c r="D17" s="183" t="s">
        <v>39</v>
      </c>
      <c r="E17" s="183"/>
      <c r="F17" s="68" t="s">
        <v>40</v>
      </c>
      <c r="G17" s="183" t="s">
        <v>38</v>
      </c>
      <c r="H17" s="183"/>
      <c r="I17" s="39"/>
    </row>
    <row r="18" spans="1:9" ht="12.75">
      <c r="A18" s="32"/>
      <c r="B18" s="180" t="s">
        <v>3</v>
      </c>
      <c r="C18" s="180"/>
      <c r="D18" s="163">
        <f>IF(ISERROR(VLOOKUP(РАСА,ТАБЛИЦАРАС,7,FALSE)),0,VLOOKUP(РАСА,ТАБЛИЦАРАС,7,FALSE)+IF(ISERROR(MATCH("Сопротивление магии",ВЫБРАННЫЕУМЕНИЯ,0)),0,20))+FLOOR(IF(ISERROR(MATCH("Попал в аномалию",ВЫБРАННЫЕУМЕНИЯ,0)),0,ЖИВ/2),1)</f>
        <v>0</v>
      </c>
      <c r="E18" s="163"/>
      <c r="F18" s="54"/>
      <c r="G18" s="163">
        <f aca="true" t="shared" si="0" ref="G18:G23">IF(D18&gt;100-F18,100,D18+F18)</f>
        <v>0</v>
      </c>
      <c r="H18" s="163"/>
      <c r="I18" s="39"/>
    </row>
    <row r="19" spans="1:9" ht="12.75">
      <c r="A19" s="32"/>
      <c r="B19" s="180" t="s">
        <v>369</v>
      </c>
      <c r="C19" s="180"/>
      <c r="D19" s="163">
        <f>IF(ISERROR(VLOOKUP(РАСА,ТАБЛИЦАРАС,10,FALSE)),0,VLOOKUP(РАСА,ТАБЛИЦАРАС,10,FALSE))+FLOOR(IF(ISERROR(MATCH("Отмеченный Зоной",ВЫБРАННЫЕУМЕНИЯ,0)),0,ЖИВ/4),1)</f>
        <v>0</v>
      </c>
      <c r="E19" s="163"/>
      <c r="F19" s="54"/>
      <c r="G19" s="163">
        <f t="shared" si="0"/>
        <v>0</v>
      </c>
      <c r="H19" s="163"/>
      <c r="I19" s="39"/>
    </row>
    <row r="20" spans="1:9" ht="12.75">
      <c r="A20" s="32"/>
      <c r="B20" s="180" t="s">
        <v>105</v>
      </c>
      <c r="C20" s="180"/>
      <c r="D20" s="163">
        <f>IF(ISERROR(VLOOKUP(РАСА,ТАБЛИЦАРАС,8,FALSE)),0,VLOOKUP(РАСА,ТАБЛИЦАРАС,8,FALSE))</f>
        <v>0</v>
      </c>
      <c r="E20" s="163"/>
      <c r="F20" s="54"/>
      <c r="G20" s="163">
        <f t="shared" si="0"/>
        <v>0</v>
      </c>
      <c r="H20" s="163"/>
      <c r="I20" s="39"/>
    </row>
    <row r="21" spans="1:9" ht="12.75">
      <c r="A21" s="32"/>
      <c r="B21" s="180" t="s">
        <v>106</v>
      </c>
      <c r="C21" s="180"/>
      <c r="D21" s="163">
        <f>IF(ISERROR(VLOOKUP(РАСА,ТАБЛИЦАРАС,9,FALSE)),0,VLOOKUP(РАСА,ТАБЛИЦАРАС,9,FALSE))</f>
        <v>0</v>
      </c>
      <c r="E21" s="163"/>
      <c r="F21" s="54"/>
      <c r="G21" s="163">
        <f t="shared" si="0"/>
        <v>0</v>
      </c>
      <c r="H21" s="163"/>
      <c r="I21" s="39"/>
    </row>
    <row r="22" spans="1:9" ht="12.75">
      <c r="A22" s="32"/>
      <c r="B22" s="180" t="s">
        <v>4</v>
      </c>
      <c r="C22" s="180"/>
      <c r="D22" s="163">
        <f>IF(ISERROR(VLOOKUP(РАСА,ТАБЛИЦАРАС,10,FALSE)),0,VLOOKUP(РАСА,ТАБЛИЦАРАС,10,FALSE))</f>
        <v>0</v>
      </c>
      <c r="E22" s="163"/>
      <c r="F22" s="54"/>
      <c r="G22" s="163">
        <f t="shared" si="0"/>
        <v>0</v>
      </c>
      <c r="H22" s="163"/>
      <c r="I22" s="39"/>
    </row>
    <row r="23" spans="1:9" ht="12.75">
      <c r="A23" s="32"/>
      <c r="B23" s="180" t="s">
        <v>5</v>
      </c>
      <c r="C23" s="180"/>
      <c r="D23" s="163">
        <f>IF(ISERROR(VLOOKUP(РАСА,ТАБЛИЦАРАС,11,FALSE)),0,VLOOKUP(РАСА,ТАБЛИЦАРАС,11,FALSE))+IF(ISERROR(MATCH("Закаливание",ВЫБРАННЫЕУМЕНИЯ,0)),0,ЖИВ/2)</f>
        <v>0</v>
      </c>
      <c r="E23" s="163"/>
      <c r="F23" s="54"/>
      <c r="G23" s="163">
        <f t="shared" si="0"/>
        <v>0</v>
      </c>
      <c r="H23" s="163"/>
      <c r="I23" s="39"/>
    </row>
    <row r="24" spans="1:9" ht="12.75">
      <c r="A24" s="32"/>
      <c r="B24" s="33"/>
      <c r="C24" s="33"/>
      <c r="D24" s="33"/>
      <c r="E24" s="33"/>
      <c r="F24" s="33"/>
      <c r="G24" s="33"/>
      <c r="H24" s="33"/>
      <c r="I24" s="39"/>
    </row>
    <row r="25" spans="1:9" ht="15.75">
      <c r="A25" s="32"/>
      <c r="B25" s="172" t="s">
        <v>41</v>
      </c>
      <c r="C25" s="173"/>
      <c r="D25" s="173"/>
      <c r="E25" s="173"/>
      <c r="F25" s="173"/>
      <c r="G25" s="173"/>
      <c r="H25" s="174"/>
      <c r="I25" s="39"/>
    </row>
    <row r="26" spans="1:9" ht="12.75">
      <c r="A26" s="32"/>
      <c r="B26" s="40" t="s">
        <v>28</v>
      </c>
      <c r="C26" s="50"/>
      <c r="D26" s="177" t="s">
        <v>42</v>
      </c>
      <c r="E26" s="152"/>
      <c r="F26" s="5">
        <f>ОБЩИЙВЕС</f>
        <v>0</v>
      </c>
      <c r="G26" s="40" t="s">
        <v>43</v>
      </c>
      <c r="H26" s="50">
        <v>0</v>
      </c>
      <c r="I26" s="39"/>
    </row>
    <row r="27" spans="1:9" ht="12.75">
      <c r="A27" s="32"/>
      <c r="B27" s="69" t="s">
        <v>36</v>
      </c>
      <c r="C27" s="55"/>
      <c r="D27" s="175" t="s">
        <v>25</v>
      </c>
      <c r="E27" s="176"/>
      <c r="F27" s="55">
        <v>0</v>
      </c>
      <c r="G27" s="69" t="s">
        <v>44</v>
      </c>
      <c r="H27" s="55">
        <v>0</v>
      </c>
      <c r="I27" s="39"/>
    </row>
    <row r="28" spans="1:9" ht="12.75">
      <c r="A28" s="32"/>
      <c r="B28" s="33"/>
      <c r="C28" s="33"/>
      <c r="D28" s="33"/>
      <c r="E28" s="33"/>
      <c r="F28" s="33"/>
      <c r="G28" s="33"/>
      <c r="H28" s="33"/>
      <c r="I28" s="39"/>
    </row>
    <row r="29" spans="1:9" ht="12.75">
      <c r="A29" s="157" t="s">
        <v>74</v>
      </c>
      <c r="B29" s="158"/>
      <c r="C29" s="159"/>
      <c r="D29" s="13">
        <f>-1*(D31+D32+D33+D34+D35+D36+D37+D38+D39+D40)+УРОВЕНЬ*(3+IF(ISERROR(MATCH("Тренировка навыков",ВЫБРАННЫЕУМЕНИЯ,0)),0,1))+A30+СТАРТНАВ+IF(ISERROR(VLOOKUP(РАСА,ТАБЛИЦАРАС,3,FALSE)),0,VLOOKUP(РАСА,ТАБЛИЦАРАС,3,FALSE))+IF(ISERROR(VLOOKUP(КЛАСС,ТАБЛИЦАКЛАССОВ,2,FALSE)),0,VLOOKUP(КЛАСС,ТАБЛИЦАКЛАССОВ,2,FALSE))+IF(ISERROR(MATCH("Тренировка умений",ВЫБРАННЫЕУМЕНИЯ,0)),0,-6)</f>
        <v>3</v>
      </c>
      <c r="E29" s="56"/>
      <c r="F29" s="148" t="s">
        <v>77</v>
      </c>
      <c r="G29" s="149"/>
      <c r="H29" s="150"/>
      <c r="I29" s="12">
        <f>СТАРТУМЕ+IF(OR(ISERROR(VLOOKUP(РАСА,ТАБЛИЦАРАС,5,FALSE)),ISBLANK(VLOOKUP(РАСА,ТАБЛИЦАРАС,5,FALSE))),0,FLOOR(УРОВЕНЬ/VLOOKUP(РАСА,ТАБЛИЦАРАС,5,FALSE),1))+I30+IF(ISERROR(VLOOKUP(РАСА,ТАБЛИЦАРАС,4,FALSE)),0,VLOOKUP(РАСА,ТАБЛИЦАРАС,4,FALSE))+IF(ISERROR(VLOOKUP(КЛАСС,ТАБЛИЦАКЛАССОВ,3,FALSE)),0,VLOOKUP(КЛАСС,ТАБЛИЦАКЛАССОВ,3,FALSE))+COUNTA(F31:H40)*(-1)+IF(ISERROR(MATCH("Тренировка умений",ВЫБРАННЫЕУМЕНИЯ,0)),0,3)</f>
        <v>5</v>
      </c>
    </row>
    <row r="30" spans="1:9" ht="15.75">
      <c r="A30" s="51">
        <v>0</v>
      </c>
      <c r="B30" s="151" t="s">
        <v>68</v>
      </c>
      <c r="C30" s="152"/>
      <c r="D30" s="153"/>
      <c r="E30" s="56"/>
      <c r="F30" s="154" t="s">
        <v>69</v>
      </c>
      <c r="G30" s="155"/>
      <c r="H30" s="156"/>
      <c r="I30" s="70">
        <v>0</v>
      </c>
    </row>
    <row r="31" spans="1:9" ht="12.75">
      <c r="A31" s="71"/>
      <c r="B31" s="143"/>
      <c r="C31" s="144"/>
      <c r="D31" s="54">
        <v>0</v>
      </c>
      <c r="E31" s="56"/>
      <c r="F31" s="145"/>
      <c r="G31" s="146"/>
      <c r="H31" s="147"/>
      <c r="I31" s="72"/>
    </row>
    <row r="32" spans="1:9" ht="12.75">
      <c r="A32" s="71"/>
      <c r="B32" s="143"/>
      <c r="C32" s="144"/>
      <c r="D32" s="54">
        <v>0</v>
      </c>
      <c r="E32" s="56"/>
      <c r="F32" s="145"/>
      <c r="G32" s="146"/>
      <c r="H32" s="147"/>
      <c r="I32" s="72"/>
    </row>
    <row r="33" spans="1:9" ht="12.75">
      <c r="A33" s="71"/>
      <c r="B33" s="143"/>
      <c r="C33" s="144"/>
      <c r="D33" s="54">
        <v>0</v>
      </c>
      <c r="E33" s="56"/>
      <c r="F33" s="145"/>
      <c r="G33" s="146"/>
      <c r="H33" s="147"/>
      <c r="I33" s="72"/>
    </row>
    <row r="34" spans="1:9" ht="12.75">
      <c r="A34" s="71"/>
      <c r="B34" s="143"/>
      <c r="C34" s="144"/>
      <c r="D34" s="54">
        <v>0</v>
      </c>
      <c r="E34" s="56"/>
      <c r="F34" s="145"/>
      <c r="G34" s="146"/>
      <c r="H34" s="147"/>
      <c r="I34" s="72"/>
    </row>
    <row r="35" spans="1:9" ht="12.75">
      <c r="A35" s="71"/>
      <c r="B35" s="143"/>
      <c r="C35" s="144"/>
      <c r="D35" s="54">
        <v>0</v>
      </c>
      <c r="E35" s="56"/>
      <c r="F35" s="145"/>
      <c r="G35" s="146"/>
      <c r="H35" s="147"/>
      <c r="I35" s="72"/>
    </row>
    <row r="36" spans="1:9" ht="12.75">
      <c r="A36" s="71"/>
      <c r="B36" s="143"/>
      <c r="C36" s="144"/>
      <c r="D36" s="54">
        <v>0</v>
      </c>
      <c r="E36" s="56"/>
      <c r="F36" s="145"/>
      <c r="G36" s="146"/>
      <c r="H36" s="147"/>
      <c r="I36" s="72"/>
    </row>
    <row r="37" spans="1:9" ht="12.75">
      <c r="A37" s="71"/>
      <c r="B37" s="143"/>
      <c r="C37" s="144"/>
      <c r="D37" s="54">
        <v>0</v>
      </c>
      <c r="E37" s="56"/>
      <c r="F37" s="145"/>
      <c r="G37" s="146"/>
      <c r="H37" s="147"/>
      <c r="I37" s="72"/>
    </row>
    <row r="38" spans="1:9" ht="12.75">
      <c r="A38" s="71"/>
      <c r="B38" s="143"/>
      <c r="C38" s="144"/>
      <c r="D38" s="54">
        <v>0</v>
      </c>
      <c r="E38" s="56"/>
      <c r="F38" s="145"/>
      <c r="G38" s="146"/>
      <c r="H38" s="147"/>
      <c r="I38" s="72"/>
    </row>
    <row r="39" spans="1:9" ht="12.75">
      <c r="A39" s="71"/>
      <c r="B39" s="143"/>
      <c r="C39" s="144"/>
      <c r="D39" s="54">
        <v>0</v>
      </c>
      <c r="E39" s="56"/>
      <c r="F39" s="145"/>
      <c r="G39" s="146"/>
      <c r="H39" s="147"/>
      <c r="I39" s="72"/>
    </row>
    <row r="40" spans="1:9" ht="12.75">
      <c r="A40" s="71"/>
      <c r="B40" s="143"/>
      <c r="C40" s="144"/>
      <c r="D40" s="54">
        <v>0</v>
      </c>
      <c r="E40" s="56"/>
      <c r="F40" s="145"/>
      <c r="G40" s="146"/>
      <c r="H40" s="147"/>
      <c r="I40" s="72"/>
    </row>
    <row r="41" spans="1:9" ht="12.75">
      <c r="A41" s="32"/>
      <c r="B41" s="33"/>
      <c r="C41" s="33"/>
      <c r="D41" s="33"/>
      <c r="E41" s="33"/>
      <c r="F41" s="33"/>
      <c r="G41" s="33"/>
      <c r="H41" s="33"/>
      <c r="I41" s="39"/>
    </row>
    <row r="42" spans="1:9" ht="15.75">
      <c r="A42" s="32"/>
      <c r="B42" s="154" t="s">
        <v>46</v>
      </c>
      <c r="C42" s="155"/>
      <c r="D42" s="155"/>
      <c r="E42" s="155"/>
      <c r="F42" s="155"/>
      <c r="G42" s="155"/>
      <c r="H42" s="156"/>
      <c r="I42" s="39"/>
    </row>
    <row r="43" spans="1:9" ht="12.75">
      <c r="A43" s="32"/>
      <c r="B43" s="166"/>
      <c r="C43" s="167"/>
      <c r="D43" s="167"/>
      <c r="E43" s="167"/>
      <c r="F43" s="167"/>
      <c r="G43" s="167"/>
      <c r="H43" s="168"/>
      <c r="I43" s="39"/>
    </row>
    <row r="44" spans="1:9" ht="12.75">
      <c r="A44" s="32"/>
      <c r="B44" s="166"/>
      <c r="C44" s="167"/>
      <c r="D44" s="167"/>
      <c r="E44" s="167"/>
      <c r="F44" s="167"/>
      <c r="G44" s="167"/>
      <c r="H44" s="168"/>
      <c r="I44" s="39"/>
    </row>
    <row r="45" spans="1:9" ht="12.75">
      <c r="A45" s="32"/>
      <c r="B45" s="166"/>
      <c r="C45" s="167"/>
      <c r="D45" s="167"/>
      <c r="E45" s="167"/>
      <c r="F45" s="167"/>
      <c r="G45" s="167"/>
      <c r="H45" s="168"/>
      <c r="I45" s="39"/>
    </row>
    <row r="46" spans="1:9" ht="13.5" thickBot="1">
      <c r="A46" s="43"/>
      <c r="B46" s="44"/>
      <c r="C46" s="44"/>
      <c r="D46" s="44"/>
      <c r="E46" s="44"/>
      <c r="F46" s="44"/>
      <c r="G46" s="44"/>
      <c r="H46" s="44"/>
      <c r="I46" s="45"/>
    </row>
    <row r="47" ht="13.5" thickTop="1"/>
  </sheetData>
  <sheetProtection selectLockedCells="1"/>
  <mergeCells count="64">
    <mergeCell ref="D19:E19"/>
    <mergeCell ref="G19:H19"/>
    <mergeCell ref="B22:C22"/>
    <mergeCell ref="D18:E18"/>
    <mergeCell ref="B16:H16"/>
    <mergeCell ref="D17:E17"/>
    <mergeCell ref="B17:C17"/>
    <mergeCell ref="G17:H17"/>
    <mergeCell ref="G23:H23"/>
    <mergeCell ref="G18:H18"/>
    <mergeCell ref="G20:H20"/>
    <mergeCell ref="G21:H21"/>
    <mergeCell ref="G22:H22"/>
    <mergeCell ref="B19:C19"/>
    <mergeCell ref="D13:F13"/>
    <mergeCell ref="B23:C23"/>
    <mergeCell ref="D14:E14"/>
    <mergeCell ref="B18:C18"/>
    <mergeCell ref="B20:C20"/>
    <mergeCell ref="B21:C21"/>
    <mergeCell ref="D20:E20"/>
    <mergeCell ref="D21:E21"/>
    <mergeCell ref="D22:E22"/>
    <mergeCell ref="D23:E23"/>
    <mergeCell ref="B42:H42"/>
    <mergeCell ref="B43:H43"/>
    <mergeCell ref="B44:H44"/>
    <mergeCell ref="B45:H45"/>
    <mergeCell ref="F7:G7"/>
    <mergeCell ref="F8:G8"/>
    <mergeCell ref="B25:H25"/>
    <mergeCell ref="D27:E27"/>
    <mergeCell ref="D26:E26"/>
    <mergeCell ref="F9:G9"/>
    <mergeCell ref="A1:E1"/>
    <mergeCell ref="A2:I2"/>
    <mergeCell ref="A4:I4"/>
    <mergeCell ref="B6:H6"/>
    <mergeCell ref="F5:H5"/>
    <mergeCell ref="A5:C5"/>
    <mergeCell ref="B40:C40"/>
    <mergeCell ref="B36:C36"/>
    <mergeCell ref="B37:C37"/>
    <mergeCell ref="B38:C38"/>
    <mergeCell ref="F36:H36"/>
    <mergeCell ref="F37:H37"/>
    <mergeCell ref="F38:H38"/>
    <mergeCell ref="F39:H39"/>
    <mergeCell ref="F40:H40"/>
    <mergeCell ref="B39:C39"/>
    <mergeCell ref="F29:H29"/>
    <mergeCell ref="B31:C31"/>
    <mergeCell ref="B32:C32"/>
    <mergeCell ref="B30:D30"/>
    <mergeCell ref="F30:H30"/>
    <mergeCell ref="A29:C29"/>
    <mergeCell ref="F31:H31"/>
    <mergeCell ref="B34:C34"/>
    <mergeCell ref="B35:C35"/>
    <mergeCell ref="F33:H33"/>
    <mergeCell ref="F34:H34"/>
    <mergeCell ref="F32:H32"/>
    <mergeCell ref="B33:C33"/>
    <mergeCell ref="F35:H35"/>
  </mergeCells>
  <conditionalFormatting sqref="H26">
    <cfRule type="cellIs" priority="3" dxfId="20" operator="between" stopIfTrue="1">
      <formula>0</formula>
      <formula>$C$8</formula>
    </cfRule>
    <cfRule type="cellIs" priority="4" dxfId="21" operator="between" stopIfTrue="1">
      <formula>$C$8</formula>
      <formula>$C$8*2</formula>
    </cfRule>
    <cfRule type="cellIs" priority="5" dxfId="22" operator="greaterThan" stopIfTrue="1">
      <formula>$C$8*2</formula>
    </cfRule>
  </conditionalFormatting>
  <conditionalFormatting sqref="F26">
    <cfRule type="cellIs" priority="6" dxfId="20" operator="between" stopIfTrue="1">
      <formula>0</formula>
      <formula>$H$7/2</formula>
    </cfRule>
    <cfRule type="cellIs" priority="7" dxfId="23" operator="between" stopIfTrue="1">
      <formula>$H$7</formula>
      <formula>$H$7*1.5</formula>
    </cfRule>
    <cfRule type="cellIs" priority="8" dxfId="24" operator="greaterThan" stopIfTrue="1">
      <formula>$H$7*1.5</formula>
    </cfRule>
  </conditionalFormatting>
  <conditionalFormatting sqref="F27">
    <cfRule type="cellIs" priority="9" dxfId="23" operator="between" stopIfTrue="1">
      <formula>$E$7*(-1)+1</formula>
      <formula>0</formula>
    </cfRule>
    <cfRule type="cellIs" priority="10" dxfId="20" operator="between" stopIfTrue="1">
      <formula>0</formula>
      <formula>$E$7</formula>
    </cfRule>
    <cfRule type="cellIs" priority="11" dxfId="25" operator="equal" stopIfTrue="1">
      <formula>$E$7*(-1)</formula>
    </cfRule>
  </conditionalFormatting>
  <conditionalFormatting sqref="H27">
    <cfRule type="cellIs" priority="12" dxfId="20" operator="between" stopIfTrue="1">
      <formula>0</formula>
      <formula>$C$8</formula>
    </cfRule>
    <cfRule type="cellIs" priority="13" dxfId="21" operator="between" stopIfTrue="1">
      <formula>$C$8</formula>
      <formula>$C$8*1.5</formula>
    </cfRule>
    <cfRule type="cellIs" priority="14" dxfId="22" operator="greaterThan" stopIfTrue="1">
      <formula>$C$8*1.5</formula>
    </cfRule>
  </conditionalFormatting>
  <conditionalFormatting sqref="C26">
    <cfRule type="cellIs" priority="15" dxfId="24" operator="between" stopIfTrue="1">
      <formula>-10</formula>
      <formula>0</formula>
    </cfRule>
    <cfRule type="cellIs" priority="16" dxfId="23" operator="between" stopIfTrue="1">
      <formula>0</formula>
      <formula>$E$8/5</formula>
    </cfRule>
    <cfRule type="cellIs" priority="17" dxfId="20" operator="between" stopIfTrue="1">
      <formula>$E$8/5</formula>
      <formula>$E$8+1</formula>
    </cfRule>
  </conditionalFormatting>
  <conditionalFormatting sqref="C27">
    <cfRule type="cellIs" priority="18" dxfId="24" operator="equal" stopIfTrue="1">
      <formula>0</formula>
    </cfRule>
    <cfRule type="cellIs" priority="19" dxfId="23" operator="between" stopIfTrue="1">
      <formula>0</formula>
      <formula>$F$12/5</formula>
    </cfRule>
    <cfRule type="cellIs" priority="20" dxfId="20" operator="between" stopIfTrue="1">
      <formula>$F$12/5</formula>
      <formula>$F$12+1</formula>
    </cfRule>
  </conditionalFormatting>
  <conditionalFormatting sqref="B31:C40 F31:G40">
    <cfRule type="cellIs" priority="1" dxfId="1" operator="equal" stopIfTrue="1">
      <formula>ПУСТО</formula>
    </cfRule>
    <cfRule type="cellIs" priority="2" dxfId="0" operator="notEqual" stopIfTrue="1">
      <formula>ПУСТО</formula>
    </cfRule>
  </conditionalFormatting>
  <dataValidations count="13">
    <dataValidation type="whole" allowBlank="1" showInputMessage="1" showErrorMessage="1" promptTitle="Ввод дополнительных иммунитетов" prompt="Иммунитеты могут повышаться при использовании различного снаряжения или при пси-воздействиях." errorTitle="Неверный иммунитет" error="Иммунитет должен выражаться целым числом от -100 до 100" sqref="F18:F23">
      <formula1>-100</formula1>
      <formula2>100</formula2>
    </dataValidation>
    <dataValidation type="whole" allowBlank="1" showInputMessage="1" showErrorMessage="1" promptTitle="Ввод текущего значения Голода" prompt="В начале игры этот параметр равен нулю. " errorTitle="Неверное значение!" error="Значение голода и жажды должно быть целым числом больше или равным 0. Если значение голода достигнет полуторного значения Выносливости, персонаж погибает. В случае жажды персонаж погибает при достижении границы Выносливости" sqref="H26">
      <formula1>0</formula1>
      <formula2>C8*3</formula2>
    </dataValidation>
    <dataValidation type="whole" allowBlank="1" showInputMessage="1" showErrorMessage="1" promptTitle="Ввод текущего значения Жажды" prompt="В начале игры этот параметр равен нулю" errorTitle="Неверное значение!" error="Значение голода и жажды должно быть целым числом больше или равным 0. Если значение голода достигнет полуторного значения Выносливости, персонаж погибает. В случае жажды персонаж погибает при достижении границы Выносливости" sqref="H27">
      <formula1>0</formula1>
      <formula2>C8*2</formula2>
    </dataValidation>
    <dataValidation type="whole" allowBlank="1" showInputMessage="1" showErrorMessage="1" promptTitle="Ввод текущего значения Бодрости" prompt="В начале игры этот параметр равен максимальному значению" errorTitle="Неверное значение" error="Бодрость может принимать значения от &quot;-&quot; до &quot;+&quot; бодрости" sqref="F27">
      <formula1>E7*(-1)</formula1>
      <formula2>E7+1</formula2>
    </dataValidation>
    <dataValidation type="whole" allowBlank="1" showInputMessage="1" showErrorMessage="1" promptTitle="Ввод текущего значения здоровья" prompt="В начале игры этот параметр равен максимальному значению" errorTitle="Неверное здоровье" error="Здоровье может принимать значения от -10 до максимального значения здоровья" sqref="C26">
      <formula1>-10</formula1>
      <formula2>E8+1</formula2>
    </dataValidation>
    <dataValidation type="whole" allowBlank="1" showInputMessage="1" showErrorMessage="1" promptTitle="Ввод текущего значения Энергии" prompt="В начале игры этот параметр равен максимальному значению" errorTitle="Неверное значение энергии" error="Энергия может принимать значения от 0 до максимума" sqref="C27">
      <formula1>0</formula1>
      <formula2>F12+1</formula2>
    </dataValidation>
    <dataValidation type="textLength" operator="lessThan" allowBlank="1" showErrorMessage="1" promptTitle="Описание примененных эффектов" prompt="Используйте эти поля для записи наложенных на персонажа эффектов" errorTitle="Ошибка!" error="Слишком длинное описание эффекта!" sqref="B43:H45">
      <formula1>150</formula1>
    </dataValidation>
    <dataValidation type="whole" operator="greaterThanOrEqual" showErrorMessage="1" promptTitle="Ввод характеристик" prompt="Введите значение характеристики. Значение может быть от 1 и выше" errorTitle="Неверный формат" error="Необходимо чтобы характеристика выражалась целым числом от 1 и выше" sqref="C7:C14">
      <formula1>1</formula1>
    </dataValidation>
    <dataValidation type="whole" operator="greaterThanOrEqual" showInputMessage="1" showErrorMessage="1" promptTitle="Ввод модификаторов" prompt="Увеличивайте/уменьшайте модификатор на соответствующее число, если вы применяете вещь или эффект и ваши характеристики искусственно изменены" errorTitle="Ошибка!" error="Очевидно, вы чересчур занижаете свои характеристики. Такой персонаж не может жить. Если он погиб, просто не используйте больше этот чарлист" sqref="D5">
      <formula1>-1*(C7+C8+C9+C10+C11+C14+C12+C13)</formula1>
    </dataValidation>
    <dataValidation type="whole" allowBlank="1" showInputMessage="1" showErrorMessage="1" sqref="D31:D40">
      <formula1>-25</formula1>
      <formula2>25</formula2>
    </dataValidation>
    <dataValidation type="list" allowBlank="1" showInputMessage="1" showErrorMessage="1" sqref="F31:H40">
      <formula1>СПИСОКУМЕНИЙ</formula1>
    </dataValidation>
    <dataValidation type="list" allowBlank="1" showInputMessage="1" showErrorMessage="1" sqref="B31:C40">
      <formula1>СПИСОКНАВЫКОВ</formula1>
    </dataValidation>
    <dataValidation type="whole" showInputMessage="1" showErrorMessage="1" promptTitle="Ввод модификаторов" prompt="Увеличивайте/уменьшайте модификатор на соответствующее число, если вы применяете вещь или эффект и ваши навыки искусственно изменены" errorTitle="Неверный модификатор" error="Это должно быть целое число!" sqref="A30">
      <formula1>-50</formula1>
      <formula2>50</formula2>
    </dataValidation>
  </dataValidations>
  <printOptions/>
  <pageMargins left="0.75" right="0.75" top="1" bottom="1" header="0.5" footer="0.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indexed="11"/>
  </sheetPr>
  <dimension ref="A1:I50"/>
  <sheetViews>
    <sheetView zoomScalePageLayoutView="0" workbookViewId="0" topLeftCell="A1">
      <pane ySplit="4" topLeftCell="A5" activePane="bottomLeft" state="frozen"/>
      <selection pane="topLeft" activeCell="J18" sqref="J18"/>
      <selection pane="bottomLeft" activeCell="A2" sqref="A2:I2"/>
    </sheetView>
  </sheetViews>
  <sheetFormatPr defaultColWidth="9.00390625" defaultRowHeight="12.75"/>
  <cols>
    <col min="1" max="16384" width="9.125" style="49" customWidth="1"/>
  </cols>
  <sheetData>
    <row r="1" spans="1:9" ht="24" thickTop="1">
      <c r="A1" s="115" t="s">
        <v>363</v>
      </c>
      <c r="B1" s="116"/>
      <c r="C1" s="116"/>
      <c r="D1" s="116"/>
      <c r="E1" s="116"/>
      <c r="F1" s="85">
        <f>IF(ISBLANK(ИМЯПЕРСОНАЖА),"",ИМЯПЕРСОНАЖА)</f>
      </c>
      <c r="G1" s="30"/>
      <c r="H1" s="30"/>
      <c r="I1" s="31"/>
    </row>
    <row r="2" spans="1:9" ht="16.5" thickBot="1">
      <c r="A2" s="136" t="s">
        <v>95</v>
      </c>
      <c r="B2" s="137"/>
      <c r="C2" s="137"/>
      <c r="D2" s="137"/>
      <c r="E2" s="137"/>
      <c r="F2" s="137"/>
      <c r="G2" s="137"/>
      <c r="H2" s="137"/>
      <c r="I2" s="138"/>
    </row>
    <row r="3" spans="1:9" ht="14.25" thickBot="1" thickTop="1">
      <c r="A3" s="32" t="str">
        <f>ВЕРСИЯ</f>
        <v>Версия чарлиста: 4.1.0.1</v>
      </c>
      <c r="B3" s="73"/>
      <c r="C3" s="73"/>
      <c r="D3" s="73"/>
      <c r="E3" s="73"/>
      <c r="F3" s="73"/>
      <c r="G3" s="73"/>
      <c r="H3" s="73"/>
      <c r="I3" s="96"/>
    </row>
    <row r="4" spans="1:9" ht="18.75" thickTop="1">
      <c r="A4" s="117" t="s">
        <v>47</v>
      </c>
      <c r="B4" s="118"/>
      <c r="C4" s="118"/>
      <c r="D4" s="118"/>
      <c r="E4" s="118"/>
      <c r="F4" s="118"/>
      <c r="G4" s="118"/>
      <c r="H4" s="118"/>
      <c r="I4" s="119"/>
    </row>
    <row r="5" spans="1:9" ht="12.75">
      <c r="A5" s="71"/>
      <c r="B5" s="56"/>
      <c r="C5" s="56"/>
      <c r="D5" s="56"/>
      <c r="E5" s="56"/>
      <c r="F5" s="56" t="str">
        <f>IF(ISERROR(VLOOKUP(РАСА,ТАБЛИЦАРАС,17,FALSE)),"гуманоид",VLOOKUP(РАСА,ТАБЛИЦАРАС,17,FALSE))</f>
        <v>гуманоид</v>
      </c>
      <c r="G5" s="56" t="s">
        <v>81</v>
      </c>
      <c r="H5" s="56"/>
      <c r="I5" s="72">
        <f>H9*0.1+H12*0.4+H15*0.2+H18*0.3</f>
        <v>0</v>
      </c>
    </row>
    <row r="6" spans="1:9" ht="15.75">
      <c r="A6" s="71"/>
      <c r="B6" s="224" t="s">
        <v>48</v>
      </c>
      <c r="C6" s="224"/>
      <c r="D6" s="224"/>
      <c r="E6" s="56"/>
      <c r="F6" s="224" t="s">
        <v>49</v>
      </c>
      <c r="G6" s="224"/>
      <c r="H6" s="224"/>
      <c r="I6" s="72"/>
    </row>
    <row r="7" spans="1:9" ht="12.75">
      <c r="A7" s="71"/>
      <c r="B7" s="225">
        <v>1</v>
      </c>
      <c r="C7" s="80" t="s">
        <v>50</v>
      </c>
      <c r="D7" s="76"/>
      <c r="E7" s="33"/>
      <c r="F7" s="223" t="s">
        <v>55</v>
      </c>
      <c r="G7" s="80" t="s">
        <v>79</v>
      </c>
      <c r="H7" s="54">
        <v>0</v>
      </c>
      <c r="I7" s="72"/>
    </row>
    <row r="8" spans="1:9" ht="12.75">
      <c r="A8" s="71"/>
      <c r="B8" s="226"/>
      <c r="C8" s="80" t="s">
        <v>32</v>
      </c>
      <c r="D8" s="77"/>
      <c r="E8" s="33"/>
      <c r="F8" s="223"/>
      <c r="G8" s="80" t="s">
        <v>53</v>
      </c>
      <c r="H8" s="54">
        <v>0</v>
      </c>
      <c r="I8" s="72"/>
    </row>
    <row r="9" spans="1:9" ht="12.75">
      <c r="A9" s="71"/>
      <c r="B9" s="227"/>
      <c r="C9" s="80" t="s">
        <v>51</v>
      </c>
      <c r="D9" s="78" t="s">
        <v>52</v>
      </c>
      <c r="E9" s="33"/>
      <c r="F9" s="223"/>
      <c r="G9" s="80" t="s">
        <v>54</v>
      </c>
      <c r="H9" s="15">
        <f>H8+H7</f>
        <v>0</v>
      </c>
      <c r="I9" s="72"/>
    </row>
    <row r="10" spans="1:9" ht="12.75">
      <c r="A10" s="71"/>
      <c r="B10" s="222">
        <v>2</v>
      </c>
      <c r="C10" s="80" t="s">
        <v>50</v>
      </c>
      <c r="D10" s="76"/>
      <c r="E10" s="33"/>
      <c r="F10" s="223" t="str">
        <f>IF(F5="Гуманоид","Торс","Туловище")</f>
        <v>Торс</v>
      </c>
      <c r="G10" s="80" t="s">
        <v>79</v>
      </c>
      <c r="H10" s="54">
        <v>0</v>
      </c>
      <c r="I10" s="72"/>
    </row>
    <row r="11" spans="1:9" ht="12.75">
      <c r="A11" s="71"/>
      <c r="B11" s="222"/>
      <c r="C11" s="80" t="s">
        <v>32</v>
      </c>
      <c r="D11" s="77"/>
      <c r="E11" s="33"/>
      <c r="F11" s="223"/>
      <c r="G11" s="80" t="s">
        <v>53</v>
      </c>
      <c r="H11" s="54">
        <v>0</v>
      </c>
      <c r="I11" s="72"/>
    </row>
    <row r="12" spans="1:9" ht="12.75">
      <c r="A12" s="71"/>
      <c r="B12" s="222"/>
      <c r="C12" s="80" t="s">
        <v>51</v>
      </c>
      <c r="D12" s="78" t="s">
        <v>52</v>
      </c>
      <c r="E12" s="33"/>
      <c r="F12" s="223"/>
      <c r="G12" s="80" t="s">
        <v>54</v>
      </c>
      <c r="H12" s="15">
        <f>H10+H11</f>
        <v>0</v>
      </c>
      <c r="I12" s="72"/>
    </row>
    <row r="13" spans="1:9" ht="12.75">
      <c r="A13" s="71"/>
      <c r="B13" s="222">
        <v>3</v>
      </c>
      <c r="C13" s="80" t="s">
        <v>50</v>
      </c>
      <c r="D13" s="76"/>
      <c r="E13" s="33"/>
      <c r="F13" s="223" t="str">
        <f>IF(F5="Гуманоид","Руки","Крылья")</f>
        <v>Руки</v>
      </c>
      <c r="G13" s="80" t="s">
        <v>79</v>
      </c>
      <c r="H13" s="54">
        <v>0</v>
      </c>
      <c r="I13" s="72"/>
    </row>
    <row r="14" spans="1:9" ht="12.75">
      <c r="A14" s="71"/>
      <c r="B14" s="222"/>
      <c r="C14" s="80" t="s">
        <v>32</v>
      </c>
      <c r="D14" s="77"/>
      <c r="E14" s="33"/>
      <c r="F14" s="223"/>
      <c r="G14" s="80" t="s">
        <v>53</v>
      </c>
      <c r="H14" s="54">
        <v>0</v>
      </c>
      <c r="I14" s="72"/>
    </row>
    <row r="15" spans="1:9" ht="12.75">
      <c r="A15" s="71"/>
      <c r="B15" s="222"/>
      <c r="C15" s="80" t="s">
        <v>51</v>
      </c>
      <c r="D15" s="78" t="s">
        <v>52</v>
      </c>
      <c r="E15" s="33"/>
      <c r="F15" s="223"/>
      <c r="G15" s="80" t="s">
        <v>54</v>
      </c>
      <c r="H15" s="15">
        <f>H13+H14</f>
        <v>0</v>
      </c>
      <c r="I15" s="72"/>
    </row>
    <row r="16" spans="1:9" ht="12.75">
      <c r="A16" s="71"/>
      <c r="B16" s="222">
        <v>4</v>
      </c>
      <c r="C16" s="80" t="s">
        <v>50</v>
      </c>
      <c r="D16" s="76"/>
      <c r="E16" s="33"/>
      <c r="F16" s="223" t="str">
        <f>IF(F5="Гуманоид","Ноги","Лапы")</f>
        <v>Ноги</v>
      </c>
      <c r="G16" s="80" t="s">
        <v>79</v>
      </c>
      <c r="H16" s="54">
        <v>0</v>
      </c>
      <c r="I16" s="72"/>
    </row>
    <row r="17" spans="1:9" ht="12.75">
      <c r="A17" s="71"/>
      <c r="B17" s="222"/>
      <c r="C17" s="80" t="s">
        <v>32</v>
      </c>
      <c r="D17" s="77"/>
      <c r="E17" s="33"/>
      <c r="F17" s="223"/>
      <c r="G17" s="80" t="s">
        <v>53</v>
      </c>
      <c r="H17" s="54">
        <v>0</v>
      </c>
      <c r="I17" s="72"/>
    </row>
    <row r="18" spans="1:9" ht="12.75">
      <c r="A18" s="71"/>
      <c r="B18" s="222"/>
      <c r="C18" s="80" t="s">
        <v>51</v>
      </c>
      <c r="D18" s="78" t="s">
        <v>52</v>
      </c>
      <c r="E18" s="33"/>
      <c r="F18" s="223"/>
      <c r="G18" s="80" t="s">
        <v>54</v>
      </c>
      <c r="H18" s="15">
        <f>H16+H17</f>
        <v>0</v>
      </c>
      <c r="I18" s="72"/>
    </row>
    <row r="19" spans="1:9" ht="12.75">
      <c r="A19" s="71"/>
      <c r="B19" s="56"/>
      <c r="C19" s="56"/>
      <c r="D19" s="33"/>
      <c r="E19" s="33"/>
      <c r="F19" s="56"/>
      <c r="G19" s="56"/>
      <c r="H19" s="33"/>
      <c r="I19" s="72"/>
    </row>
    <row r="20" spans="1:9" ht="15.75">
      <c r="A20" s="71"/>
      <c r="B20" s="154" t="s">
        <v>8</v>
      </c>
      <c r="C20" s="155"/>
      <c r="D20" s="155"/>
      <c r="E20" s="155"/>
      <c r="F20" s="155"/>
      <c r="G20" s="156"/>
      <c r="H20" s="84" t="s">
        <v>21</v>
      </c>
      <c r="I20" s="72"/>
    </row>
    <row r="21" spans="1:9" ht="12.75">
      <c r="A21" s="71"/>
      <c r="B21" s="200" t="s">
        <v>55</v>
      </c>
      <c r="C21" s="201"/>
      <c r="D21" s="188"/>
      <c r="E21" s="189"/>
      <c r="F21" s="189"/>
      <c r="G21" s="190"/>
      <c r="H21" s="92"/>
      <c r="I21" s="72"/>
    </row>
    <row r="22" spans="1:9" ht="12.75">
      <c r="A22" s="71"/>
      <c r="B22" s="202" t="s">
        <v>6</v>
      </c>
      <c r="C22" s="203"/>
      <c r="D22" s="197"/>
      <c r="E22" s="198"/>
      <c r="F22" s="198"/>
      <c r="G22" s="199"/>
      <c r="H22" s="92"/>
      <c r="I22" s="72"/>
    </row>
    <row r="23" spans="1:9" ht="12.75">
      <c r="A23" s="71"/>
      <c r="B23" s="204" t="s">
        <v>58</v>
      </c>
      <c r="C23" s="205"/>
      <c r="D23" s="197"/>
      <c r="E23" s="198"/>
      <c r="F23" s="198"/>
      <c r="G23" s="199"/>
      <c r="H23" s="92"/>
      <c r="I23" s="72"/>
    </row>
    <row r="24" spans="1:9" ht="12.75">
      <c r="A24" s="71"/>
      <c r="B24" s="204" t="s">
        <v>66</v>
      </c>
      <c r="C24" s="205"/>
      <c r="D24" s="197"/>
      <c r="E24" s="198"/>
      <c r="F24" s="198"/>
      <c r="G24" s="199"/>
      <c r="H24" s="92"/>
      <c r="I24" s="72"/>
    </row>
    <row r="25" spans="1:9" ht="12.75">
      <c r="A25" s="71"/>
      <c r="B25" s="220" t="s">
        <v>62</v>
      </c>
      <c r="C25" s="221"/>
      <c r="D25" s="185"/>
      <c r="E25" s="186"/>
      <c r="F25" s="186"/>
      <c r="G25" s="187"/>
      <c r="H25" s="92"/>
      <c r="I25" s="72"/>
    </row>
    <row r="26" spans="1:9" ht="12.75">
      <c r="A26" s="71"/>
      <c r="B26" s="218" t="s">
        <v>61</v>
      </c>
      <c r="C26" s="219"/>
      <c r="D26" s="185"/>
      <c r="E26" s="186"/>
      <c r="F26" s="186"/>
      <c r="G26" s="187"/>
      <c r="H26" s="92"/>
      <c r="I26" s="72"/>
    </row>
    <row r="27" spans="1:9" ht="12.75">
      <c r="A27" s="71"/>
      <c r="B27" s="200" t="s">
        <v>64</v>
      </c>
      <c r="C27" s="201"/>
      <c r="D27" s="188"/>
      <c r="E27" s="189"/>
      <c r="F27" s="189"/>
      <c r="G27" s="190"/>
      <c r="H27" s="92"/>
      <c r="I27" s="72"/>
    </row>
    <row r="28" spans="1:9" ht="12.75">
      <c r="A28" s="71"/>
      <c r="B28" s="200" t="s">
        <v>9</v>
      </c>
      <c r="C28" s="201"/>
      <c r="D28" s="188"/>
      <c r="E28" s="189"/>
      <c r="F28" s="189"/>
      <c r="G28" s="190"/>
      <c r="H28" s="92"/>
      <c r="I28" s="72"/>
    </row>
    <row r="29" spans="1:9" ht="12.75">
      <c r="A29" s="71"/>
      <c r="B29" s="200" t="s">
        <v>65</v>
      </c>
      <c r="C29" s="201"/>
      <c r="D29" s="188"/>
      <c r="E29" s="189"/>
      <c r="F29" s="189"/>
      <c r="G29" s="190"/>
      <c r="H29" s="92"/>
      <c r="I29" s="72"/>
    </row>
    <row r="30" spans="1:9" ht="12.75">
      <c r="A30" s="71"/>
      <c r="B30" s="206" t="s">
        <v>60</v>
      </c>
      <c r="C30" s="207"/>
      <c r="D30" s="194"/>
      <c r="E30" s="195"/>
      <c r="F30" s="195"/>
      <c r="G30" s="196"/>
      <c r="H30" s="92"/>
      <c r="I30" s="72"/>
    </row>
    <row r="31" spans="1:9" ht="12.75">
      <c r="A31" s="71"/>
      <c r="B31" s="209" t="s">
        <v>59</v>
      </c>
      <c r="C31" s="210"/>
      <c r="D31" s="191"/>
      <c r="E31" s="192"/>
      <c r="F31" s="192"/>
      <c r="G31" s="193"/>
      <c r="H31" s="92"/>
      <c r="I31" s="72"/>
    </row>
    <row r="32" spans="1:9" ht="12.75">
      <c r="A32" s="71"/>
      <c r="B32" s="209" t="s">
        <v>56</v>
      </c>
      <c r="C32" s="210"/>
      <c r="D32" s="191"/>
      <c r="E32" s="192"/>
      <c r="F32" s="192"/>
      <c r="G32" s="193"/>
      <c r="H32" s="92"/>
      <c r="I32" s="72"/>
    </row>
    <row r="33" spans="1:9" ht="13.5" thickBot="1">
      <c r="A33" s="71"/>
      <c r="B33" s="209" t="s">
        <v>63</v>
      </c>
      <c r="C33" s="210"/>
      <c r="D33" s="191"/>
      <c r="E33" s="192"/>
      <c r="F33" s="192"/>
      <c r="G33" s="193"/>
      <c r="H33" s="93"/>
      <c r="I33" s="72"/>
    </row>
    <row r="34" spans="1:9" ht="14.25" thickBot="1" thickTop="1">
      <c r="A34" s="71"/>
      <c r="B34" s="214" t="s">
        <v>167</v>
      </c>
      <c r="C34" s="215"/>
      <c r="D34" s="83"/>
      <c r="E34" s="83"/>
      <c r="F34" s="83"/>
      <c r="G34" s="83"/>
      <c r="H34" s="79"/>
      <c r="I34" s="72"/>
    </row>
    <row r="35" spans="1:9" ht="13.5" customHeight="1" thickBot="1" thickTop="1">
      <c r="A35" s="71"/>
      <c r="B35" s="208" t="s">
        <v>57</v>
      </c>
      <c r="C35" s="216" t="s">
        <v>7</v>
      </c>
      <c r="D35" s="217"/>
      <c r="E35" s="95" t="s">
        <v>21</v>
      </c>
      <c r="F35" s="216" t="s">
        <v>7</v>
      </c>
      <c r="G35" s="217"/>
      <c r="H35" s="95" t="s">
        <v>21</v>
      </c>
      <c r="I35" s="72"/>
    </row>
    <row r="36" spans="1:9" ht="14.25" thickBot="1" thickTop="1">
      <c r="A36" s="71"/>
      <c r="B36" s="208"/>
      <c r="C36" s="82"/>
      <c r="D36" s="82"/>
      <c r="E36" s="92"/>
      <c r="F36" s="82"/>
      <c r="G36" s="81"/>
      <c r="H36" s="92"/>
      <c r="I36" s="72"/>
    </row>
    <row r="37" spans="1:9" ht="14.25" thickBot="1" thickTop="1">
      <c r="A37" s="71"/>
      <c r="B37" s="208"/>
      <c r="C37" s="82"/>
      <c r="D37" s="82"/>
      <c r="E37" s="92"/>
      <c r="F37" s="82"/>
      <c r="G37" s="81"/>
      <c r="H37" s="92"/>
      <c r="I37" s="72"/>
    </row>
    <row r="38" spans="1:9" ht="14.25" thickBot="1" thickTop="1">
      <c r="A38" s="71"/>
      <c r="B38" s="208"/>
      <c r="C38" s="82"/>
      <c r="D38" s="82"/>
      <c r="E38" s="92"/>
      <c r="F38" s="82"/>
      <c r="G38" s="81"/>
      <c r="H38" s="92"/>
      <c r="I38" s="72"/>
    </row>
    <row r="39" spans="1:9" ht="14.25" thickBot="1" thickTop="1">
      <c r="A39" s="71"/>
      <c r="B39" s="208"/>
      <c r="C39" s="82"/>
      <c r="D39" s="82"/>
      <c r="E39" s="92"/>
      <c r="F39" s="82"/>
      <c r="G39" s="81"/>
      <c r="H39" s="92"/>
      <c r="I39" s="72"/>
    </row>
    <row r="40" spans="1:9" ht="14.25" thickBot="1" thickTop="1">
      <c r="A40" s="71"/>
      <c r="B40" s="208"/>
      <c r="C40" s="82"/>
      <c r="D40" s="82"/>
      <c r="E40" s="92"/>
      <c r="F40" s="82"/>
      <c r="G40" s="81"/>
      <c r="H40" s="92"/>
      <c r="I40" s="72"/>
    </row>
    <row r="41" spans="1:9" ht="14.25" thickBot="1" thickTop="1">
      <c r="A41" s="71"/>
      <c r="B41" s="208"/>
      <c r="C41" s="82"/>
      <c r="D41" s="82"/>
      <c r="E41" s="92"/>
      <c r="F41" s="82"/>
      <c r="G41" s="81"/>
      <c r="H41" s="92"/>
      <c r="I41" s="72"/>
    </row>
    <row r="42" spans="1:9" ht="14.25" thickBot="1" thickTop="1">
      <c r="A42" s="71"/>
      <c r="B42" s="208"/>
      <c r="C42" s="82"/>
      <c r="D42" s="82"/>
      <c r="E42" s="92"/>
      <c r="F42" s="82"/>
      <c r="G42" s="81"/>
      <c r="H42" s="92"/>
      <c r="I42" s="72"/>
    </row>
    <row r="43" spans="1:9" ht="14.25" thickBot="1" thickTop="1">
      <c r="A43" s="71"/>
      <c r="B43" s="208"/>
      <c r="C43" s="82"/>
      <c r="D43" s="82"/>
      <c r="E43" s="92"/>
      <c r="F43" s="82"/>
      <c r="G43" s="81"/>
      <c r="H43" s="92"/>
      <c r="I43" s="72"/>
    </row>
    <row r="44" spans="1:9" ht="14.25" thickBot="1" thickTop="1">
      <c r="A44" s="71"/>
      <c r="B44" s="208"/>
      <c r="C44" s="82"/>
      <c r="D44" s="82"/>
      <c r="E44" s="92"/>
      <c r="F44" s="82"/>
      <c r="G44" s="81"/>
      <c r="H44" s="92"/>
      <c r="I44" s="72"/>
    </row>
    <row r="45" spans="1:9" ht="14.25" thickBot="1" thickTop="1">
      <c r="A45" s="71"/>
      <c r="B45" s="208"/>
      <c r="C45" s="82"/>
      <c r="D45" s="82"/>
      <c r="E45" s="92"/>
      <c r="F45" s="82"/>
      <c r="G45" s="81"/>
      <c r="H45" s="92"/>
      <c r="I45" s="72"/>
    </row>
    <row r="46" spans="1:9" ht="14.25" thickBot="1" thickTop="1">
      <c r="A46" s="71"/>
      <c r="B46" s="208"/>
      <c r="C46" s="82"/>
      <c r="D46" s="82"/>
      <c r="E46" s="92"/>
      <c r="F46" s="82"/>
      <c r="G46" s="81"/>
      <c r="H46" s="92"/>
      <c r="I46" s="72"/>
    </row>
    <row r="47" spans="1:9" ht="14.25" thickBot="1" thickTop="1">
      <c r="A47" s="71"/>
      <c r="B47" s="208"/>
      <c r="C47" s="82"/>
      <c r="D47" s="82"/>
      <c r="E47" s="92"/>
      <c r="F47" s="82"/>
      <c r="G47" s="81"/>
      <c r="H47" s="92"/>
      <c r="I47" s="72"/>
    </row>
    <row r="48" spans="1:9" ht="14.25" thickBot="1" thickTop="1">
      <c r="A48" s="71"/>
      <c r="B48" s="208"/>
      <c r="C48" s="82"/>
      <c r="D48" s="82"/>
      <c r="E48" s="92"/>
      <c r="F48" s="82"/>
      <c r="G48" s="81"/>
      <c r="H48" s="92"/>
      <c r="I48" s="72"/>
    </row>
    <row r="49" spans="1:9" ht="14.25" thickBot="1" thickTop="1">
      <c r="A49" s="71"/>
      <c r="B49" s="208"/>
      <c r="C49" s="90"/>
      <c r="D49" s="90"/>
      <c r="E49" s="94"/>
      <c r="F49" s="90"/>
      <c r="G49" s="91"/>
      <c r="H49" s="94"/>
      <c r="I49" s="72"/>
    </row>
    <row r="50" spans="1:9" ht="17.25" thickBot="1" thickTop="1">
      <c r="A50" s="74"/>
      <c r="B50" s="211" t="s">
        <v>67</v>
      </c>
      <c r="C50" s="212"/>
      <c r="D50" s="212"/>
      <c r="E50" s="212"/>
      <c r="F50" s="212"/>
      <c r="G50" s="213"/>
      <c r="H50" s="14">
        <f>H21+H22+H23+H24+H25+H26+H27+H28+H29+H30+H31+H32+H33+E36+E37+E38+E39+E40+E41+E42+E43+E44+E45+E46+E47+E48+E49+H36+H37+H38+H39+H40+H41+H42+H43+H44+H45+H46+H47+H48+H49</f>
        <v>0</v>
      </c>
      <c r="I50" s="75"/>
    </row>
    <row r="51" ht="13.5" thickTop="1"/>
  </sheetData>
  <sheetProtection selectLockedCells="1"/>
  <mergeCells count="45">
    <mergeCell ref="F7:F9"/>
    <mergeCell ref="F10:F12"/>
    <mergeCell ref="F13:F15"/>
    <mergeCell ref="F16:F18"/>
    <mergeCell ref="A1:E1"/>
    <mergeCell ref="A2:I2"/>
    <mergeCell ref="A4:I4"/>
    <mergeCell ref="B6:D6"/>
    <mergeCell ref="F6:H6"/>
    <mergeCell ref="B7:B9"/>
    <mergeCell ref="B26:C26"/>
    <mergeCell ref="B25:C25"/>
    <mergeCell ref="B27:C27"/>
    <mergeCell ref="B28:C28"/>
    <mergeCell ref="B10:B12"/>
    <mergeCell ref="B13:B15"/>
    <mergeCell ref="B16:B18"/>
    <mergeCell ref="B20:G20"/>
    <mergeCell ref="D21:G21"/>
    <mergeCell ref="D22:G22"/>
    <mergeCell ref="B50:G50"/>
    <mergeCell ref="B34:C34"/>
    <mergeCell ref="F35:G35"/>
    <mergeCell ref="C35:D35"/>
    <mergeCell ref="D32:G32"/>
    <mergeCell ref="D33:G33"/>
    <mergeCell ref="B29:C29"/>
    <mergeCell ref="B30:C30"/>
    <mergeCell ref="B35:B49"/>
    <mergeCell ref="B31:C31"/>
    <mergeCell ref="B32:C32"/>
    <mergeCell ref="B33:C33"/>
    <mergeCell ref="D23:G23"/>
    <mergeCell ref="D24:G24"/>
    <mergeCell ref="D25:G25"/>
    <mergeCell ref="B21:C21"/>
    <mergeCell ref="B22:C22"/>
    <mergeCell ref="B23:C23"/>
    <mergeCell ref="B24:C24"/>
    <mergeCell ref="D26:G26"/>
    <mergeCell ref="D27:G27"/>
    <mergeCell ref="D28:G28"/>
    <mergeCell ref="D29:G29"/>
    <mergeCell ref="D31:G31"/>
    <mergeCell ref="D30:G30"/>
  </mergeCells>
  <dataValidations count="7">
    <dataValidation type="whole" operator="greaterThanOrEqual" allowBlank="1" showInputMessage="1" showErrorMessage="1" errorTitle="Неверное значение брони" error="Число должно быть больше или равно 0" sqref="H7:H18">
      <formula1>0</formula1>
    </dataValidation>
    <dataValidation type="decimal" operator="greaterThanOrEqual" allowBlank="1" showInputMessage="1" showErrorMessage="1" errorTitle="Неверный вес" error="Вес должен выражаться числом" sqref="H50">
      <formula1>0</formula1>
    </dataValidation>
    <dataValidation type="textLength" operator="lessThan" allowBlank="1" showErrorMessage="1" promptTitle="Предметы" prompt="Название и краткое описание действия предмета" errorTitle="Ошибка!" error="Максимальная длина описания предмета - 70 символов" sqref="C35:C49 E21:G33 E34 D21:D49 F34:G49">
      <formula1>70</formula1>
    </dataValidation>
    <dataValidation type="decimal" operator="greaterThanOrEqual" allowBlank="1" showErrorMessage="1" errorTitle="Неверный вес" error="Вес должен выражаться числом" sqref="H36:H49 E36:E49 H21:H33">
      <formula1>0</formula1>
    </dataValidation>
    <dataValidation type="list" showInputMessage="1" showErrorMessage="1" errorTitle="Неверное значение" error="Необходимо выбрать один из вариантов" sqref="D18 D15 D12 D9">
      <formula1>"10,7,5,3,Нет"</formula1>
    </dataValidation>
    <dataValidation type="decimal" allowBlank="1" showInputMessage="1" errorTitle="Неверная меткость" error="Меткость не может быть меньше 0 или больше 1 (100%)" sqref="D8 D11 D14 D17">
      <formula1>0</formula1>
      <formula2>1</formula2>
    </dataValidation>
    <dataValidation type="decimal" operator="greaterThanOrEqual" errorTitle="Неверный вес" error="Вес должен выражаться числом" sqref="E35 H34:H35">
      <formula1>0</formula1>
    </dataValidation>
  </dataValidations>
  <printOptions/>
  <pageMargins left="0.75" right="0.75" top="1" bottom="1" header="0.5" footer="0.5"/>
  <pageSetup horizontalDpi="600" verticalDpi="600" orientation="portrait" paperSize="9" scale="99" r:id="rId3"/>
  <legacyDrawing r:id="rId2"/>
</worksheet>
</file>

<file path=xl/worksheets/sheet4.xml><?xml version="1.0" encoding="utf-8"?>
<worksheet xmlns="http://schemas.openxmlformats.org/spreadsheetml/2006/main" xmlns:r="http://schemas.openxmlformats.org/officeDocument/2006/relationships">
  <sheetPr>
    <tabColor indexed="46"/>
  </sheetPr>
  <dimension ref="A1:S107"/>
  <sheetViews>
    <sheetView zoomScalePageLayoutView="0" workbookViewId="0" topLeftCell="A1">
      <selection activeCell="A1" sqref="A1"/>
    </sheetView>
  </sheetViews>
  <sheetFormatPr defaultColWidth="9.00390625" defaultRowHeight="12.75"/>
  <cols>
    <col min="1" max="1" width="26.875" style="0" customWidth="1"/>
    <col min="2" max="2" width="9.25390625" style="0" customWidth="1"/>
    <col min="7" max="16" width="4.25390625" style="0" customWidth="1"/>
  </cols>
  <sheetData>
    <row r="1" s="20" customFormat="1" ht="14.25" thickBot="1" thickTop="1">
      <c r="A1" s="20" t="s">
        <v>83</v>
      </c>
    </row>
    <row r="2" spans="1:3" s="21" customFormat="1" ht="13.5" thickTop="1">
      <c r="A2" s="21" t="s">
        <v>23</v>
      </c>
      <c r="B2" s="21">
        <v>400</v>
      </c>
      <c r="C2" s="21" t="s">
        <v>88</v>
      </c>
    </row>
    <row r="3" spans="1:2" s="21" customFormat="1" ht="12.75">
      <c r="A3" s="21" t="s">
        <v>68</v>
      </c>
      <c r="B3" s="21">
        <v>0</v>
      </c>
    </row>
    <row r="4" spans="1:2" s="21" customFormat="1" ht="12.75">
      <c r="A4" s="21" t="s">
        <v>69</v>
      </c>
      <c r="B4" s="21">
        <v>5</v>
      </c>
    </row>
    <row r="5" spans="1:2" ht="13.5" thickBot="1">
      <c r="A5" s="21" t="s">
        <v>84</v>
      </c>
      <c r="B5" s="98">
        <v>100</v>
      </c>
    </row>
    <row r="6" spans="1:18" s="26" customFormat="1" ht="14.25" thickBot="1" thickTop="1">
      <c r="A6" s="26" t="s">
        <v>97</v>
      </c>
      <c r="B6" s="27" t="s">
        <v>89</v>
      </c>
      <c r="C6" s="27" t="s">
        <v>90</v>
      </c>
      <c r="D6" s="27" t="s">
        <v>91</v>
      </c>
      <c r="E6" s="26" t="s">
        <v>92</v>
      </c>
      <c r="F6" s="26" t="s">
        <v>103</v>
      </c>
      <c r="G6" s="26" t="s">
        <v>0</v>
      </c>
      <c r="H6" s="26" t="s">
        <v>370</v>
      </c>
      <c r="I6" s="26" t="s">
        <v>121</v>
      </c>
      <c r="J6" s="26" t="s">
        <v>122</v>
      </c>
      <c r="K6" s="26" t="s">
        <v>94</v>
      </c>
      <c r="L6" s="26" t="s">
        <v>1</v>
      </c>
      <c r="Q6" s="26" t="s">
        <v>93</v>
      </c>
      <c r="R6" s="26" t="s">
        <v>113</v>
      </c>
    </row>
    <row r="7" spans="1:17" ht="13.5" thickTop="1">
      <c r="A7" t="s">
        <v>98</v>
      </c>
      <c r="B7" s="21">
        <v>0</v>
      </c>
      <c r="C7">
        <v>0</v>
      </c>
      <c r="D7">
        <v>0</v>
      </c>
      <c r="E7">
        <v>3</v>
      </c>
      <c r="F7">
        <v>1</v>
      </c>
      <c r="Q7" s="109" t="s">
        <v>371</v>
      </c>
    </row>
    <row r="8" spans="1:17" ht="12.75">
      <c r="A8" t="s">
        <v>99</v>
      </c>
      <c r="B8" s="21">
        <v>25</v>
      </c>
      <c r="C8">
        <v>0</v>
      </c>
      <c r="D8">
        <v>0</v>
      </c>
      <c r="E8">
        <v>3</v>
      </c>
      <c r="F8">
        <v>1</v>
      </c>
      <c r="Q8" s="109" t="s">
        <v>371</v>
      </c>
    </row>
    <row r="9" spans="1:17" ht="12.75">
      <c r="A9" t="s">
        <v>100</v>
      </c>
      <c r="B9" s="21">
        <v>0</v>
      </c>
      <c r="C9">
        <v>0</v>
      </c>
      <c r="D9">
        <v>0</v>
      </c>
      <c r="E9">
        <v>3</v>
      </c>
      <c r="F9">
        <v>1</v>
      </c>
      <c r="Q9" s="109" t="s">
        <v>371</v>
      </c>
    </row>
    <row r="10" spans="1:17" ht="12.75">
      <c r="A10" t="s">
        <v>101</v>
      </c>
      <c r="B10" s="21">
        <v>-15</v>
      </c>
      <c r="C10">
        <v>0</v>
      </c>
      <c r="D10">
        <v>0</v>
      </c>
      <c r="E10">
        <v>3</v>
      </c>
      <c r="F10">
        <v>1</v>
      </c>
      <c r="Q10" s="109" t="s">
        <v>371</v>
      </c>
    </row>
    <row r="11" spans="1:18" ht="12.75">
      <c r="A11" t="s">
        <v>102</v>
      </c>
      <c r="B11" s="21">
        <v>25</v>
      </c>
      <c r="C11">
        <v>0</v>
      </c>
      <c r="D11">
        <v>0</v>
      </c>
      <c r="E11">
        <v>3</v>
      </c>
      <c r="F11">
        <v>1</v>
      </c>
      <c r="Q11" s="109" t="s">
        <v>371</v>
      </c>
      <c r="R11" t="s">
        <v>146</v>
      </c>
    </row>
    <row r="12" spans="1:17" ht="13.5" thickBot="1">
      <c r="A12" t="s">
        <v>82</v>
      </c>
      <c r="Q12" s="109"/>
    </row>
    <row r="13" spans="1:19" s="16" customFormat="1" ht="14.25" thickBot="1" thickTop="1">
      <c r="A13" s="16" t="s">
        <v>107</v>
      </c>
      <c r="B13" s="25" t="s">
        <v>90</v>
      </c>
      <c r="C13" s="25" t="s">
        <v>91</v>
      </c>
      <c r="D13" s="16" t="s">
        <v>112</v>
      </c>
      <c r="E13" s="16" t="s">
        <v>113</v>
      </c>
      <c r="S13" s="16" t="s">
        <v>159</v>
      </c>
    </row>
    <row r="14" spans="1:19" s="17" customFormat="1" ht="13.5" thickTop="1">
      <c r="A14" s="17" t="s">
        <v>108</v>
      </c>
      <c r="D14" s="17" t="s">
        <v>119</v>
      </c>
      <c r="S14" s="17" t="s">
        <v>187</v>
      </c>
    </row>
    <row r="15" spans="1:19" s="18" customFormat="1" ht="12.75">
      <c r="A15" s="22" t="s">
        <v>109</v>
      </c>
      <c r="B15" s="22"/>
      <c r="C15" s="22"/>
      <c r="D15" s="18" t="s">
        <v>116</v>
      </c>
      <c r="E15" s="22"/>
      <c r="S15" s="18" t="s">
        <v>160</v>
      </c>
    </row>
    <row r="16" spans="1:19" s="18" customFormat="1" ht="12.75">
      <c r="A16" s="22" t="s">
        <v>110</v>
      </c>
      <c r="D16" s="22" t="s">
        <v>114</v>
      </c>
      <c r="S16" s="22" t="s">
        <v>161</v>
      </c>
    </row>
    <row r="17" spans="1:19" s="18" customFormat="1" ht="12.75">
      <c r="A17" s="22" t="s">
        <v>100</v>
      </c>
      <c r="B17" s="22"/>
      <c r="C17" s="22"/>
      <c r="D17" s="22" t="s">
        <v>119</v>
      </c>
      <c r="S17" s="22" t="s">
        <v>188</v>
      </c>
    </row>
    <row r="18" spans="1:19" s="18" customFormat="1" ht="12.75">
      <c r="A18" s="22" t="s">
        <v>111</v>
      </c>
      <c r="B18" s="22"/>
      <c r="C18" s="22"/>
      <c r="D18" s="22" t="s">
        <v>117</v>
      </c>
      <c r="S18" s="22" t="s">
        <v>160</v>
      </c>
    </row>
    <row r="19" spans="1:19" s="18" customFormat="1" ht="12.75">
      <c r="A19" s="22" t="s">
        <v>101</v>
      </c>
      <c r="B19" s="22"/>
      <c r="C19" s="22"/>
      <c r="D19" s="22" t="s">
        <v>118</v>
      </c>
      <c r="E19" s="22"/>
      <c r="S19" s="22" t="s">
        <v>189</v>
      </c>
    </row>
    <row r="20" spans="1:19" s="18" customFormat="1" ht="12.75">
      <c r="A20" s="22" t="s">
        <v>115</v>
      </c>
      <c r="B20" s="22"/>
      <c r="C20" s="22"/>
      <c r="D20" s="22" t="s">
        <v>120</v>
      </c>
      <c r="E20" s="22"/>
      <c r="S20" s="22" t="s">
        <v>161</v>
      </c>
    </row>
    <row r="21" s="19" customFormat="1" ht="13.5" thickBot="1">
      <c r="A21" s="19" t="s">
        <v>82</v>
      </c>
    </row>
    <row r="22" spans="1:19" s="28" customFormat="1" ht="14.25" thickBot="1" thickTop="1">
      <c r="A22" s="28" t="s">
        <v>85</v>
      </c>
      <c r="B22" s="28" t="s">
        <v>123</v>
      </c>
      <c r="C22" s="28" t="s">
        <v>130</v>
      </c>
      <c r="D22" s="28" t="s">
        <v>113</v>
      </c>
      <c r="S22" s="28" t="s">
        <v>147</v>
      </c>
    </row>
    <row r="23" spans="1:19" ht="13.5" thickTop="1">
      <c r="A23" s="22" t="s">
        <v>124</v>
      </c>
      <c r="B23" s="22" t="s">
        <v>192</v>
      </c>
      <c r="C23" t="s">
        <v>131</v>
      </c>
      <c r="D23" s="22" t="s">
        <v>193</v>
      </c>
      <c r="S23" t="s">
        <v>154</v>
      </c>
    </row>
    <row r="24" spans="1:19" ht="12.75">
      <c r="A24" s="22" t="s">
        <v>76</v>
      </c>
      <c r="B24" s="22" t="s">
        <v>31</v>
      </c>
      <c r="C24" t="s">
        <v>132</v>
      </c>
      <c r="D24" s="22" t="s">
        <v>194</v>
      </c>
      <c r="S24" t="s">
        <v>153</v>
      </c>
    </row>
    <row r="25" spans="1:19" ht="12.75">
      <c r="A25" s="22" t="s">
        <v>71</v>
      </c>
      <c r="B25" s="22" t="s">
        <v>31</v>
      </c>
      <c r="C25" t="s">
        <v>131</v>
      </c>
      <c r="D25" s="22" t="s">
        <v>242</v>
      </c>
      <c r="S25" t="s">
        <v>152</v>
      </c>
    </row>
    <row r="26" spans="1:19" ht="12.75">
      <c r="A26" s="22" t="s">
        <v>2</v>
      </c>
      <c r="B26" s="22" t="s">
        <v>31</v>
      </c>
      <c r="C26" t="s">
        <v>133</v>
      </c>
      <c r="D26" s="22" t="s">
        <v>243</v>
      </c>
      <c r="S26" t="s">
        <v>151</v>
      </c>
    </row>
    <row r="27" spans="1:19" ht="12.75">
      <c r="A27" s="22" t="s">
        <v>126</v>
      </c>
      <c r="B27" s="22" t="s">
        <v>372</v>
      </c>
      <c r="C27" t="s">
        <v>132</v>
      </c>
      <c r="D27" s="22" t="s">
        <v>244</v>
      </c>
      <c r="S27" t="s">
        <v>150</v>
      </c>
    </row>
    <row r="28" spans="1:19" ht="12.75">
      <c r="A28" s="22" t="s">
        <v>86</v>
      </c>
      <c r="B28" s="22" t="s">
        <v>373</v>
      </c>
      <c r="C28" t="s">
        <v>137</v>
      </c>
      <c r="D28" t="s">
        <v>246</v>
      </c>
      <c r="S28" t="s">
        <v>156</v>
      </c>
    </row>
    <row r="29" spans="1:19" ht="12.75">
      <c r="A29" s="22" t="s">
        <v>125</v>
      </c>
      <c r="B29" s="22" t="s">
        <v>34</v>
      </c>
      <c r="C29" t="s">
        <v>134</v>
      </c>
      <c r="D29" s="22" t="s">
        <v>297</v>
      </c>
      <c r="S29" t="s">
        <v>149</v>
      </c>
    </row>
    <row r="30" spans="1:19" ht="12.75">
      <c r="A30" s="22" t="s">
        <v>128</v>
      </c>
      <c r="B30" s="22" t="s">
        <v>29</v>
      </c>
      <c r="C30" t="s">
        <v>136</v>
      </c>
      <c r="D30" t="s">
        <v>241</v>
      </c>
      <c r="S30" t="s">
        <v>155</v>
      </c>
    </row>
    <row r="31" spans="1:19" ht="12.75">
      <c r="A31" s="22" t="s">
        <v>96</v>
      </c>
      <c r="B31" s="22" t="s">
        <v>374</v>
      </c>
      <c r="C31" t="s">
        <v>132</v>
      </c>
      <c r="D31" t="s">
        <v>247</v>
      </c>
      <c r="S31" t="s">
        <v>190</v>
      </c>
    </row>
    <row r="32" spans="1:19" ht="12.75">
      <c r="A32" s="22" t="s">
        <v>127</v>
      </c>
      <c r="B32" s="22" t="s">
        <v>34</v>
      </c>
      <c r="C32" t="s">
        <v>135</v>
      </c>
      <c r="D32" t="s">
        <v>139</v>
      </c>
      <c r="S32" t="s">
        <v>240</v>
      </c>
    </row>
    <row r="33" spans="1:19" ht="12.75">
      <c r="A33" s="22" t="s">
        <v>75</v>
      </c>
      <c r="B33" s="22" t="s">
        <v>373</v>
      </c>
      <c r="C33" t="s">
        <v>135</v>
      </c>
      <c r="D33" s="22" t="s">
        <v>245</v>
      </c>
      <c r="S33" s="23" t="s">
        <v>148</v>
      </c>
    </row>
    <row r="34" spans="1:19" ht="12.75">
      <c r="A34" s="22" t="s">
        <v>129</v>
      </c>
      <c r="B34" s="22" t="s">
        <v>375</v>
      </c>
      <c r="C34" t="s">
        <v>134</v>
      </c>
      <c r="D34" t="s">
        <v>239</v>
      </c>
      <c r="S34" t="s">
        <v>186</v>
      </c>
    </row>
    <row r="35" spans="1:19" ht="12.75">
      <c r="A35" s="22" t="s">
        <v>72</v>
      </c>
      <c r="B35" s="22" t="s">
        <v>29</v>
      </c>
      <c r="C35" t="s">
        <v>136</v>
      </c>
      <c r="D35" t="s">
        <v>248</v>
      </c>
      <c r="S35" t="s">
        <v>158</v>
      </c>
    </row>
    <row r="36" spans="1:19" ht="12.75">
      <c r="A36" s="22" t="s">
        <v>70</v>
      </c>
      <c r="B36" s="22" t="s">
        <v>33</v>
      </c>
      <c r="C36" t="s">
        <v>138</v>
      </c>
      <c r="D36" t="s">
        <v>249</v>
      </c>
      <c r="S36" t="s">
        <v>157</v>
      </c>
    </row>
    <row r="37" spans="1:2" ht="13.5" thickBot="1">
      <c r="A37" s="22" t="s">
        <v>82</v>
      </c>
      <c r="B37" s="22"/>
    </row>
    <row r="38" spans="1:7" s="29" customFormat="1" ht="14.25" thickBot="1" thickTop="1">
      <c r="A38" s="29" t="s">
        <v>87</v>
      </c>
      <c r="B38" s="29" t="s">
        <v>123</v>
      </c>
      <c r="C38" s="29" t="s">
        <v>144</v>
      </c>
      <c r="D38" s="29" t="s">
        <v>141</v>
      </c>
      <c r="G38" s="29" t="s">
        <v>326</v>
      </c>
    </row>
    <row r="39" spans="1:7" ht="13.5" thickTop="1">
      <c r="A39" s="98" t="s">
        <v>235</v>
      </c>
      <c r="B39" s="22" t="s">
        <v>171</v>
      </c>
      <c r="C39" t="s">
        <v>145</v>
      </c>
      <c r="D39" t="s">
        <v>100</v>
      </c>
      <c r="G39" t="s">
        <v>327</v>
      </c>
    </row>
    <row r="40" spans="1:7" ht="12.75">
      <c r="A40" s="22" t="s">
        <v>200</v>
      </c>
      <c r="B40" s="22" t="s">
        <v>169</v>
      </c>
      <c r="C40" t="s">
        <v>145</v>
      </c>
      <c r="D40" t="s">
        <v>100</v>
      </c>
      <c r="G40" t="s">
        <v>236</v>
      </c>
    </row>
    <row r="41" spans="1:7" ht="12.75">
      <c r="A41" s="98" t="s">
        <v>213</v>
      </c>
      <c r="B41" s="22" t="s">
        <v>183</v>
      </c>
      <c r="C41" t="s">
        <v>145</v>
      </c>
      <c r="D41" t="s">
        <v>100</v>
      </c>
      <c r="G41" t="s">
        <v>214</v>
      </c>
    </row>
    <row r="42" spans="1:7" ht="12.75">
      <c r="A42" s="98" t="s">
        <v>217</v>
      </c>
      <c r="B42" s="22" t="s">
        <v>218</v>
      </c>
      <c r="C42" t="s">
        <v>145</v>
      </c>
      <c r="D42" t="s">
        <v>99</v>
      </c>
      <c r="G42" t="s">
        <v>219</v>
      </c>
    </row>
    <row r="43" spans="1:7" ht="12.75">
      <c r="A43" s="98" t="s">
        <v>215</v>
      </c>
      <c r="B43" s="22" t="s">
        <v>169</v>
      </c>
      <c r="C43" t="s">
        <v>145</v>
      </c>
      <c r="D43" t="s">
        <v>99</v>
      </c>
      <c r="G43" t="s">
        <v>216</v>
      </c>
    </row>
    <row r="44" spans="1:7" ht="12.75">
      <c r="A44" s="22" t="s">
        <v>195</v>
      </c>
      <c r="B44" s="22" t="s">
        <v>169</v>
      </c>
      <c r="C44" t="s">
        <v>145</v>
      </c>
      <c r="D44" t="s">
        <v>196</v>
      </c>
      <c r="G44" t="s">
        <v>197</v>
      </c>
    </row>
    <row r="45" spans="1:7" ht="12.75">
      <c r="A45" s="98" t="s">
        <v>313</v>
      </c>
      <c r="B45" s="22" t="s">
        <v>212</v>
      </c>
      <c r="C45" t="s">
        <v>145</v>
      </c>
      <c r="D45" t="s">
        <v>98</v>
      </c>
      <c r="G45" t="s">
        <v>224</v>
      </c>
    </row>
    <row r="46" spans="1:7" ht="12.75">
      <c r="A46" s="22" t="s">
        <v>208</v>
      </c>
      <c r="B46" s="22" t="s">
        <v>199</v>
      </c>
      <c r="C46" t="s">
        <v>145</v>
      </c>
      <c r="D46" t="s">
        <v>98</v>
      </c>
      <c r="G46" t="s">
        <v>209</v>
      </c>
    </row>
    <row r="47" spans="1:7" ht="12.75">
      <c r="A47" s="98" t="s">
        <v>233</v>
      </c>
      <c r="B47" s="22" t="s">
        <v>171</v>
      </c>
      <c r="C47" t="s">
        <v>145</v>
      </c>
      <c r="D47" t="s">
        <v>98</v>
      </c>
      <c r="G47" t="s">
        <v>234</v>
      </c>
    </row>
    <row r="48" spans="1:7" ht="12.75">
      <c r="A48" s="22" t="s">
        <v>210</v>
      </c>
      <c r="B48" s="22" t="s">
        <v>169</v>
      </c>
      <c r="C48" t="s">
        <v>145</v>
      </c>
      <c r="D48" t="s">
        <v>98</v>
      </c>
      <c r="G48" t="s">
        <v>211</v>
      </c>
    </row>
    <row r="49" spans="1:7" ht="12.75">
      <c r="A49" s="98" t="s">
        <v>237</v>
      </c>
      <c r="B49" s="22" t="s">
        <v>212</v>
      </c>
      <c r="C49" t="s">
        <v>145</v>
      </c>
      <c r="D49" t="s">
        <v>101</v>
      </c>
      <c r="G49" t="s">
        <v>238</v>
      </c>
    </row>
    <row r="50" spans="1:7" ht="12.75">
      <c r="A50" s="22" t="s">
        <v>198</v>
      </c>
      <c r="B50" s="22" t="s">
        <v>199</v>
      </c>
      <c r="C50" t="s">
        <v>145</v>
      </c>
      <c r="D50" t="s">
        <v>101</v>
      </c>
      <c r="G50" t="s">
        <v>201</v>
      </c>
    </row>
    <row r="51" spans="1:7" ht="12.75">
      <c r="A51" s="22" t="s">
        <v>140</v>
      </c>
      <c r="B51" s="22" t="s">
        <v>142</v>
      </c>
      <c r="C51" t="s">
        <v>145</v>
      </c>
      <c r="D51" s="23" t="s">
        <v>170</v>
      </c>
      <c r="G51" t="s">
        <v>143</v>
      </c>
    </row>
    <row r="52" spans="1:7" ht="12.75">
      <c r="A52" s="22" t="s">
        <v>205</v>
      </c>
      <c r="B52" s="22" t="s">
        <v>169</v>
      </c>
      <c r="C52" t="s">
        <v>145</v>
      </c>
      <c r="D52" t="s">
        <v>206</v>
      </c>
      <c r="G52" t="s">
        <v>207</v>
      </c>
    </row>
    <row r="53" spans="1:7" ht="12.75">
      <c r="A53" s="98" t="s">
        <v>225</v>
      </c>
      <c r="B53" s="22" t="s">
        <v>226</v>
      </c>
      <c r="C53" t="s">
        <v>145</v>
      </c>
      <c r="D53" t="s">
        <v>168</v>
      </c>
      <c r="G53" t="s">
        <v>227</v>
      </c>
    </row>
    <row r="54" spans="1:7" ht="12.75">
      <c r="A54" s="22" t="s">
        <v>164</v>
      </c>
      <c r="B54" s="22" t="s">
        <v>169</v>
      </c>
      <c r="C54" s="23" t="s">
        <v>145</v>
      </c>
      <c r="D54" t="s">
        <v>168</v>
      </c>
      <c r="G54" t="s">
        <v>202</v>
      </c>
    </row>
    <row r="55" spans="1:7" ht="12.75">
      <c r="A55" s="22" t="s">
        <v>176</v>
      </c>
      <c r="B55" s="22" t="s">
        <v>171</v>
      </c>
      <c r="C55" s="23" t="s">
        <v>145</v>
      </c>
      <c r="D55" t="s">
        <v>178</v>
      </c>
      <c r="G55" t="s">
        <v>179</v>
      </c>
    </row>
    <row r="56" spans="1:7" ht="12.75">
      <c r="A56" s="98" t="s">
        <v>273</v>
      </c>
      <c r="B56" s="22" t="s">
        <v>199</v>
      </c>
      <c r="C56" t="s">
        <v>145</v>
      </c>
      <c r="D56" t="s">
        <v>350</v>
      </c>
      <c r="G56" t="s">
        <v>274</v>
      </c>
    </row>
    <row r="57" spans="1:7" ht="12.75">
      <c r="A57" s="98" t="s">
        <v>220</v>
      </c>
      <c r="B57" s="22" t="s">
        <v>221</v>
      </c>
      <c r="C57" t="s">
        <v>145</v>
      </c>
      <c r="D57" t="s">
        <v>222</v>
      </c>
      <c r="G57" t="s">
        <v>223</v>
      </c>
    </row>
    <row r="58" spans="1:7" ht="12.75">
      <c r="A58" s="22" t="s">
        <v>173</v>
      </c>
      <c r="B58" s="22" t="s">
        <v>171</v>
      </c>
      <c r="C58" s="23" t="s">
        <v>145</v>
      </c>
      <c r="D58" t="s">
        <v>172</v>
      </c>
      <c r="G58" t="s">
        <v>204</v>
      </c>
    </row>
    <row r="59" spans="1:7" ht="12.75">
      <c r="A59" s="98" t="s">
        <v>22</v>
      </c>
      <c r="B59" s="22" t="s">
        <v>171</v>
      </c>
      <c r="C59" t="s">
        <v>145</v>
      </c>
      <c r="D59" t="s">
        <v>172</v>
      </c>
      <c r="G59" t="s">
        <v>228</v>
      </c>
    </row>
    <row r="60" spans="1:7" ht="12.75">
      <c r="A60" s="22" t="s">
        <v>174</v>
      </c>
      <c r="B60" s="22" t="s">
        <v>171</v>
      </c>
      <c r="C60" s="23" t="s">
        <v>145</v>
      </c>
      <c r="D60" t="s">
        <v>175</v>
      </c>
      <c r="G60" t="s">
        <v>177</v>
      </c>
    </row>
    <row r="61" spans="1:7" ht="12.75">
      <c r="A61" s="22" t="s">
        <v>163</v>
      </c>
      <c r="B61" s="22" t="s">
        <v>169</v>
      </c>
      <c r="C61" s="23" t="s">
        <v>145</v>
      </c>
      <c r="D61" t="s">
        <v>108</v>
      </c>
      <c r="G61" t="s">
        <v>203</v>
      </c>
    </row>
    <row r="62" spans="1:7" ht="12.75">
      <c r="A62" s="98" t="s">
        <v>267</v>
      </c>
      <c r="B62" s="22" t="s">
        <v>212</v>
      </c>
      <c r="C62" t="s">
        <v>145</v>
      </c>
      <c r="D62" t="s">
        <v>270</v>
      </c>
      <c r="G62" t="s">
        <v>328</v>
      </c>
    </row>
    <row r="63" spans="1:7" ht="12.75">
      <c r="A63" s="98" t="s">
        <v>230</v>
      </c>
      <c r="B63" s="22" t="s">
        <v>169</v>
      </c>
      <c r="C63" t="s">
        <v>145</v>
      </c>
      <c r="D63" t="s">
        <v>231</v>
      </c>
      <c r="G63" t="s">
        <v>232</v>
      </c>
    </row>
    <row r="64" spans="1:7" ht="12.75">
      <c r="A64" s="22" t="s">
        <v>182</v>
      </c>
      <c r="B64" s="22" t="s">
        <v>183</v>
      </c>
      <c r="C64" s="23" t="s">
        <v>145</v>
      </c>
      <c r="D64" t="s">
        <v>229</v>
      </c>
      <c r="G64" t="s">
        <v>184</v>
      </c>
    </row>
    <row r="65" spans="1:7" ht="12.75">
      <c r="A65" s="22" t="s">
        <v>180</v>
      </c>
      <c r="B65" s="22" t="s">
        <v>169</v>
      </c>
      <c r="C65" s="23" t="s">
        <v>145</v>
      </c>
      <c r="G65" t="s">
        <v>181</v>
      </c>
    </row>
    <row r="66" spans="1:7" ht="12.75">
      <c r="A66" s="22" t="s">
        <v>185</v>
      </c>
      <c r="B66" s="22"/>
      <c r="C66" s="23" t="s">
        <v>145</v>
      </c>
      <c r="G66" t="s">
        <v>191</v>
      </c>
    </row>
    <row r="67" spans="1:7" ht="12.75">
      <c r="A67" s="22" t="s">
        <v>295</v>
      </c>
      <c r="B67" s="22"/>
      <c r="C67" s="23" t="s">
        <v>275</v>
      </c>
      <c r="G67" t="s">
        <v>296</v>
      </c>
    </row>
    <row r="68" spans="1:7" ht="12.75">
      <c r="A68" s="22" t="s">
        <v>351</v>
      </c>
      <c r="B68" s="22"/>
      <c r="C68" s="23" t="s">
        <v>275</v>
      </c>
      <c r="D68" t="s">
        <v>358</v>
      </c>
      <c r="G68" t="s">
        <v>250</v>
      </c>
    </row>
    <row r="69" spans="1:7" ht="12.75">
      <c r="A69" s="22" t="s">
        <v>352</v>
      </c>
      <c r="B69" s="22"/>
      <c r="C69" s="23" t="s">
        <v>275</v>
      </c>
      <c r="D69" t="s">
        <v>270</v>
      </c>
      <c r="G69" t="s">
        <v>250</v>
      </c>
    </row>
    <row r="70" spans="1:7" ht="12.75">
      <c r="A70" s="22" t="s">
        <v>353</v>
      </c>
      <c r="B70" s="22"/>
      <c r="C70" s="23" t="s">
        <v>275</v>
      </c>
      <c r="D70" t="s">
        <v>260</v>
      </c>
      <c r="G70" t="s">
        <v>250</v>
      </c>
    </row>
    <row r="71" spans="1:7" ht="12.75">
      <c r="A71" s="22" t="s">
        <v>354</v>
      </c>
      <c r="B71" s="22"/>
      <c r="C71" s="23" t="s">
        <v>275</v>
      </c>
      <c r="D71" t="s">
        <v>263</v>
      </c>
      <c r="G71" t="s">
        <v>250</v>
      </c>
    </row>
    <row r="72" spans="1:7" ht="12.75">
      <c r="A72" s="22" t="s">
        <v>355</v>
      </c>
      <c r="B72" s="22"/>
      <c r="C72" s="23" t="s">
        <v>275</v>
      </c>
      <c r="D72" t="s">
        <v>278</v>
      </c>
      <c r="G72" t="s">
        <v>250</v>
      </c>
    </row>
    <row r="73" spans="1:7" ht="12.75">
      <c r="A73" s="22" t="s">
        <v>356</v>
      </c>
      <c r="B73" s="22"/>
      <c r="C73" s="23" t="s">
        <v>275</v>
      </c>
      <c r="D73" t="s">
        <v>359</v>
      </c>
      <c r="G73" t="s">
        <v>250</v>
      </c>
    </row>
    <row r="74" spans="1:7" ht="12.75">
      <c r="A74" s="22" t="s">
        <v>357</v>
      </c>
      <c r="B74" s="22"/>
      <c r="C74" s="23" t="s">
        <v>275</v>
      </c>
      <c r="D74" t="s">
        <v>269</v>
      </c>
      <c r="G74" t="s">
        <v>250</v>
      </c>
    </row>
    <row r="75" spans="1:7" ht="12.75">
      <c r="A75" s="22" t="s">
        <v>162</v>
      </c>
      <c r="B75" s="22"/>
      <c r="C75" s="23" t="s">
        <v>275</v>
      </c>
      <c r="G75" t="s">
        <v>250</v>
      </c>
    </row>
    <row r="76" spans="1:7" ht="12.75">
      <c r="A76" s="98" t="s">
        <v>251</v>
      </c>
      <c r="B76" s="22"/>
      <c r="C76" s="23" t="s">
        <v>275</v>
      </c>
      <c r="G76" t="s">
        <v>252</v>
      </c>
    </row>
    <row r="77" spans="1:7" ht="12.75">
      <c r="A77" s="98" t="s">
        <v>265</v>
      </c>
      <c r="B77" s="22" t="s">
        <v>226</v>
      </c>
      <c r="D77" t="s">
        <v>271</v>
      </c>
      <c r="G77" t="s">
        <v>266</v>
      </c>
    </row>
    <row r="78" spans="1:7" ht="12.75">
      <c r="A78" s="98" t="s">
        <v>268</v>
      </c>
      <c r="B78" s="22" t="s">
        <v>226</v>
      </c>
      <c r="D78" t="s">
        <v>269</v>
      </c>
      <c r="G78" t="s">
        <v>272</v>
      </c>
    </row>
    <row r="79" spans="1:7" ht="12.75">
      <c r="A79" s="98" t="s">
        <v>284</v>
      </c>
      <c r="B79" s="22" t="s">
        <v>221</v>
      </c>
      <c r="D79" t="s">
        <v>285</v>
      </c>
      <c r="G79" t="s">
        <v>283</v>
      </c>
    </row>
    <row r="80" spans="1:7" ht="12.75">
      <c r="A80" s="98" t="s">
        <v>302</v>
      </c>
      <c r="B80" s="22" t="s">
        <v>169</v>
      </c>
      <c r="D80" t="s">
        <v>285</v>
      </c>
      <c r="G80" t="s">
        <v>303</v>
      </c>
    </row>
    <row r="81" spans="1:7" ht="12.75">
      <c r="A81" s="98" t="s">
        <v>262</v>
      </c>
      <c r="B81" s="22" t="s">
        <v>221</v>
      </c>
      <c r="D81" t="s">
        <v>263</v>
      </c>
      <c r="G81" t="s">
        <v>264</v>
      </c>
    </row>
    <row r="82" spans="1:7" ht="12.75">
      <c r="A82" s="98" t="s">
        <v>319</v>
      </c>
      <c r="B82" s="22" t="s">
        <v>212</v>
      </c>
      <c r="D82" t="s">
        <v>317</v>
      </c>
      <c r="G82" t="s">
        <v>318</v>
      </c>
    </row>
    <row r="83" spans="1:7" ht="12.75">
      <c r="A83" s="98" t="s">
        <v>314</v>
      </c>
      <c r="B83" s="22" t="s">
        <v>212</v>
      </c>
      <c r="D83" t="s">
        <v>315</v>
      </c>
      <c r="G83" t="s">
        <v>316</v>
      </c>
    </row>
    <row r="84" spans="1:7" ht="12.75">
      <c r="A84" s="98" t="s">
        <v>345</v>
      </c>
      <c r="B84" s="22" t="s">
        <v>199</v>
      </c>
      <c r="D84" t="s">
        <v>324</v>
      </c>
      <c r="G84" t="s">
        <v>346</v>
      </c>
    </row>
    <row r="85" spans="1:7" ht="12.75">
      <c r="A85" s="98" t="s">
        <v>294</v>
      </c>
      <c r="B85" s="22" t="s">
        <v>221</v>
      </c>
      <c r="D85" t="s">
        <v>293</v>
      </c>
      <c r="G85" t="s">
        <v>292</v>
      </c>
    </row>
    <row r="86" spans="1:7" ht="12.75">
      <c r="A86" s="98" t="s">
        <v>280</v>
      </c>
      <c r="B86" s="22" t="s">
        <v>169</v>
      </c>
      <c r="D86" t="s">
        <v>260</v>
      </c>
      <c r="G86" t="s">
        <v>279</v>
      </c>
    </row>
    <row r="87" spans="1:7" ht="12.75">
      <c r="A87" s="98" t="s">
        <v>261</v>
      </c>
      <c r="B87" s="22" t="s">
        <v>183</v>
      </c>
      <c r="D87" t="s">
        <v>260</v>
      </c>
      <c r="G87" t="s">
        <v>259</v>
      </c>
    </row>
    <row r="88" spans="1:7" ht="12.75">
      <c r="A88" s="98" t="s">
        <v>282</v>
      </c>
      <c r="B88" s="22" t="s">
        <v>183</v>
      </c>
      <c r="D88" t="s">
        <v>260</v>
      </c>
      <c r="G88" t="s">
        <v>281</v>
      </c>
    </row>
    <row r="89" spans="1:7" ht="12.75">
      <c r="A89" s="98" t="s">
        <v>277</v>
      </c>
      <c r="B89" s="22" t="s">
        <v>171</v>
      </c>
      <c r="D89" t="s">
        <v>278</v>
      </c>
      <c r="G89" t="s">
        <v>276</v>
      </c>
    </row>
    <row r="90" spans="1:7" ht="12.75">
      <c r="A90" s="98" t="s">
        <v>307</v>
      </c>
      <c r="B90" s="22" t="s">
        <v>218</v>
      </c>
      <c r="D90" t="s">
        <v>308</v>
      </c>
      <c r="G90" t="s">
        <v>309</v>
      </c>
    </row>
    <row r="91" spans="1:7" ht="12.75">
      <c r="A91" s="98" t="s">
        <v>253</v>
      </c>
      <c r="B91" s="22" t="s">
        <v>183</v>
      </c>
      <c r="G91" t="s">
        <v>254</v>
      </c>
    </row>
    <row r="92" spans="1:7" ht="12.75">
      <c r="A92" s="98" t="s">
        <v>255</v>
      </c>
      <c r="B92" s="22" t="s">
        <v>183</v>
      </c>
      <c r="G92" t="s">
        <v>256</v>
      </c>
    </row>
    <row r="93" spans="1:7" ht="12.75">
      <c r="A93" s="98" t="s">
        <v>257</v>
      </c>
      <c r="B93" s="22" t="s">
        <v>183</v>
      </c>
      <c r="D93" t="s">
        <v>255</v>
      </c>
      <c r="G93" t="s">
        <v>258</v>
      </c>
    </row>
    <row r="94" spans="1:7" ht="12.75">
      <c r="A94" s="98" t="s">
        <v>299</v>
      </c>
      <c r="B94" s="22" t="s">
        <v>183</v>
      </c>
      <c r="D94" t="s">
        <v>300</v>
      </c>
      <c r="G94" t="s">
        <v>301</v>
      </c>
    </row>
    <row r="95" spans="1:7" ht="12.75">
      <c r="A95" s="98" t="s">
        <v>289</v>
      </c>
      <c r="B95" s="22" t="s">
        <v>183</v>
      </c>
      <c r="D95" t="s">
        <v>290</v>
      </c>
      <c r="G95" t="s">
        <v>291</v>
      </c>
    </row>
    <row r="96" spans="1:7" ht="12.75">
      <c r="A96" s="98" t="s">
        <v>310</v>
      </c>
      <c r="B96" s="22" t="s">
        <v>183</v>
      </c>
      <c r="D96" t="s">
        <v>311</v>
      </c>
      <c r="G96" t="s">
        <v>312</v>
      </c>
    </row>
    <row r="97" spans="1:7" ht="12.75">
      <c r="A97" s="98" t="s">
        <v>286</v>
      </c>
      <c r="B97" s="22" t="s">
        <v>287</v>
      </c>
      <c r="D97" t="s">
        <v>288</v>
      </c>
      <c r="G97" t="s">
        <v>298</v>
      </c>
    </row>
    <row r="98" spans="1:7" ht="12.75">
      <c r="A98" s="98" t="s">
        <v>335</v>
      </c>
      <c r="B98" s="22" t="s">
        <v>218</v>
      </c>
      <c r="D98" t="s">
        <v>336</v>
      </c>
      <c r="G98" t="s">
        <v>337</v>
      </c>
    </row>
    <row r="99" spans="1:7" ht="12.75">
      <c r="A99" s="98" t="s">
        <v>347</v>
      </c>
      <c r="B99" s="22" t="s">
        <v>199</v>
      </c>
      <c r="D99" t="s">
        <v>348</v>
      </c>
      <c r="G99" t="s">
        <v>349</v>
      </c>
    </row>
    <row r="100" spans="1:7" ht="12.75">
      <c r="A100" s="98" t="s">
        <v>341</v>
      </c>
      <c r="B100" s="22" t="s">
        <v>199</v>
      </c>
      <c r="D100" t="s">
        <v>342</v>
      </c>
      <c r="G100" t="s">
        <v>343</v>
      </c>
    </row>
    <row r="101" spans="1:7" ht="12.75">
      <c r="A101" s="98" t="s">
        <v>332</v>
      </c>
      <c r="B101" s="22" t="s">
        <v>183</v>
      </c>
      <c r="D101" t="s">
        <v>334</v>
      </c>
      <c r="G101" t="s">
        <v>333</v>
      </c>
    </row>
    <row r="102" spans="1:7" ht="12.75">
      <c r="A102" s="98" t="s">
        <v>338</v>
      </c>
      <c r="B102" s="22" t="s">
        <v>183</v>
      </c>
      <c r="D102" t="s">
        <v>339</v>
      </c>
      <c r="G102" t="s">
        <v>340</v>
      </c>
    </row>
    <row r="103" spans="1:7" ht="12.75">
      <c r="A103" s="98" t="s">
        <v>330</v>
      </c>
      <c r="B103" s="22" t="s">
        <v>169</v>
      </c>
      <c r="D103" t="s">
        <v>329</v>
      </c>
      <c r="G103" t="s">
        <v>331</v>
      </c>
    </row>
    <row r="104" spans="1:7" ht="12.75">
      <c r="A104" s="98" t="s">
        <v>323</v>
      </c>
      <c r="B104" s="22" t="s">
        <v>199</v>
      </c>
      <c r="D104" t="s">
        <v>344</v>
      </c>
      <c r="G104" t="s">
        <v>325</v>
      </c>
    </row>
    <row r="105" spans="1:7" ht="12.75">
      <c r="A105" s="98" t="s">
        <v>304</v>
      </c>
      <c r="B105" s="22" t="s">
        <v>218</v>
      </c>
      <c r="D105" t="s">
        <v>305</v>
      </c>
      <c r="G105" t="s">
        <v>306</v>
      </c>
    </row>
    <row r="106" spans="1:7" ht="12.75">
      <c r="A106" s="98" t="s">
        <v>320</v>
      </c>
      <c r="B106" s="22" t="s">
        <v>183</v>
      </c>
      <c r="D106" t="s">
        <v>321</v>
      </c>
      <c r="G106" t="s">
        <v>322</v>
      </c>
    </row>
    <row r="107" spans="1:2" ht="13.5" thickBot="1">
      <c r="A107" s="22" t="s">
        <v>82</v>
      </c>
      <c r="B107" s="22"/>
    </row>
    <row r="108" s="17" customFormat="1" ht="13.5" thickTop="1"/>
  </sheetData>
  <sheetProtection/>
  <printOptions/>
  <pageMargins left="0.75" right="0.75" top="1" bottom="1" header="0.5" footer="0.5"/>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Mindcaster</dc:creator>
  <cp:keywords/>
  <dc:description/>
  <cp:lastModifiedBy>KIM</cp:lastModifiedBy>
  <cp:lastPrinted>2007-06-07T18:06:26Z</cp:lastPrinted>
  <dcterms:created xsi:type="dcterms:W3CDTF">2004-08-13T09:05:25Z</dcterms:created>
  <dcterms:modified xsi:type="dcterms:W3CDTF">2012-06-23T11:22:56Z</dcterms:modified>
  <cp:category/>
  <cp:version/>
  <cp:contentType/>
  <cp:contentStatus/>
</cp:coreProperties>
</file>